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8800" windowHeight="11535" tabRatio="896"/>
  </bookViews>
  <sheets>
    <sheet name="SATURS" sheetId="2" r:id="rId1"/>
    <sheet name="Titullapa" sheetId="1" r:id="rId2"/>
    <sheet name="1" sheetId="3" r:id="rId3"/>
    <sheet name="2" sheetId="22" r:id="rId4"/>
    <sheet name="3" sheetId="23" r:id="rId5"/>
    <sheet name="4" sheetId="24" r:id="rId6"/>
    <sheet name="5" sheetId="25" r:id="rId7"/>
    <sheet name="6" sheetId="32" r:id="rId8"/>
    <sheet name="7" sheetId="33" r:id="rId9"/>
    <sheet name="8" sheetId="30" r:id="rId10"/>
  </sheets>
  <definedNames>
    <definedName name="Link9">'7'!$A$1:$I$1</definedName>
    <definedName name="_xlnm.Print_Area" localSheetId="2">'1'!$A$1:$H$21</definedName>
    <definedName name="_xlnm.Print_Area" localSheetId="3">'2'!$A$1:$N$32</definedName>
    <definedName name="_xlnm.Print_Area" localSheetId="4">'3'!$A$1:$H$63</definedName>
    <definedName name="_xlnm.Print_Area" localSheetId="5">'4'!$A$1:$K$83</definedName>
    <definedName name="_xlnm.Print_Area" localSheetId="6">'5'!$A$1:$I$13</definedName>
    <definedName name="_xlnm.Print_Area" localSheetId="7">'6'!$A$1:$I$22</definedName>
    <definedName name="_xlnm.Print_Area" localSheetId="8">'7'!$A$1:$I$6</definedName>
    <definedName name="_xlnm.Print_Area" localSheetId="9">'8'!$A$1:$H$26</definedName>
    <definedName name="_xlnm.Print_Area" localSheetId="0">SATURS!$A$8:$C$36</definedName>
    <definedName name="_xlnm.Print_Area" localSheetId="1">Titullapa!$A$1:$I$35</definedName>
  </definedNames>
  <calcPr calcId="145621"/>
</workbook>
</file>

<file path=xl/calcChain.xml><?xml version="1.0" encoding="utf-8"?>
<calcChain xmlns="http://schemas.openxmlformats.org/spreadsheetml/2006/main">
  <c r="C25" i="30" l="1"/>
  <c r="C5" i="33" l="1"/>
  <c r="G5" i="33" s="1"/>
  <c r="A41" i="23"/>
  <c r="G16" i="24"/>
  <c r="F16" i="24"/>
  <c r="G12" i="24"/>
  <c r="G11" i="24"/>
  <c r="G15" i="24"/>
  <c r="F15" i="24"/>
  <c r="G10" i="24"/>
  <c r="G9" i="24"/>
  <c r="I12" i="24"/>
  <c r="I10" i="24"/>
  <c r="I8" i="24"/>
  <c r="B12" i="24"/>
  <c r="B11" i="24"/>
  <c r="B10" i="24"/>
  <c r="B9" i="24"/>
  <c r="B8" i="24"/>
  <c r="B7" i="24"/>
  <c r="B38" i="24"/>
  <c r="B16" i="24"/>
  <c r="B15" i="24"/>
  <c r="B14" i="24"/>
  <c r="B47" i="24"/>
  <c r="B46" i="24"/>
  <c r="B45" i="24"/>
  <c r="B41" i="24"/>
  <c r="B43" i="24"/>
  <c r="B42" i="24"/>
  <c r="B40" i="24"/>
  <c r="B39" i="24"/>
  <c r="K58" i="23"/>
  <c r="K57" i="23"/>
  <c r="K56" i="23"/>
  <c r="K53" i="23"/>
  <c r="K52" i="23"/>
  <c r="K51" i="23"/>
  <c r="K50" i="23"/>
  <c r="K49" i="23"/>
  <c r="K48" i="23"/>
  <c r="K47" i="23"/>
  <c r="K46" i="23"/>
  <c r="K45" i="23"/>
  <c r="K44" i="23"/>
  <c r="K39" i="23"/>
  <c r="K38" i="23"/>
  <c r="K37" i="23"/>
  <c r="K34" i="23"/>
  <c r="K33" i="23"/>
  <c r="K32" i="23"/>
  <c r="K31" i="23"/>
  <c r="K30" i="23"/>
  <c r="K29" i="23"/>
  <c r="K28" i="23"/>
  <c r="K27" i="23"/>
  <c r="K26" i="23"/>
  <c r="K25" i="23"/>
  <c r="K18" i="23"/>
  <c r="A22" i="23"/>
  <c r="A3" i="23"/>
  <c r="C10" i="2"/>
  <c r="C11" i="2"/>
  <c r="K20" i="23" l="1"/>
  <c r="K19" i="23"/>
  <c r="K15" i="23"/>
  <c r="K14" i="23"/>
  <c r="K13" i="23"/>
  <c r="K12" i="23"/>
  <c r="K11" i="23"/>
  <c r="K10" i="23"/>
  <c r="K9" i="23"/>
  <c r="K8" i="23"/>
  <c r="K7" i="23"/>
  <c r="E13" i="32" l="1"/>
  <c r="E8" i="32"/>
  <c r="I8" i="32"/>
  <c r="I19" i="32"/>
  <c r="E19" i="32"/>
  <c r="I18" i="32"/>
  <c r="E18" i="32"/>
  <c r="I13" i="32"/>
  <c r="G6" i="30"/>
  <c r="H10" i="25"/>
  <c r="E3" i="32" l="1"/>
  <c r="E22" i="32" s="1"/>
  <c r="I3" i="32"/>
  <c r="I22" i="32" s="1"/>
  <c r="G12" i="30" l="1"/>
  <c r="G11" i="30"/>
  <c r="G10" i="30"/>
  <c r="G9" i="30"/>
  <c r="G8" i="30"/>
  <c r="G7" i="30"/>
  <c r="G5" i="30"/>
  <c r="E13" i="30"/>
  <c r="G14" i="24"/>
  <c r="F14" i="24"/>
  <c r="G8" i="24"/>
  <c r="G7" i="24"/>
  <c r="H21" i="22"/>
  <c r="H6" i="23"/>
  <c r="H53" i="23"/>
  <c r="H52" i="23"/>
  <c r="H51" i="23"/>
  <c r="H50" i="23"/>
  <c r="H49" i="23"/>
  <c r="H48" i="23"/>
  <c r="H47" i="23"/>
  <c r="H46" i="23"/>
  <c r="H45" i="23"/>
  <c r="H44" i="23"/>
  <c r="H34" i="23"/>
  <c r="H33" i="23"/>
  <c r="H32" i="23"/>
  <c r="H31" i="23"/>
  <c r="H30" i="23"/>
  <c r="H29" i="23"/>
  <c r="H28" i="23"/>
  <c r="H27" i="23"/>
  <c r="H26" i="23"/>
  <c r="H25" i="23"/>
  <c r="H15" i="23"/>
  <c r="H14" i="23"/>
  <c r="H13" i="23"/>
  <c r="H12" i="23"/>
  <c r="H11" i="23"/>
  <c r="H10" i="23"/>
  <c r="H9" i="23"/>
  <c r="H8" i="23"/>
  <c r="H27" i="22"/>
  <c r="D30" i="22"/>
  <c r="E9" i="22" s="1"/>
  <c r="E31" i="22"/>
  <c r="H7" i="23"/>
  <c r="I24" i="22"/>
  <c r="H57" i="23"/>
  <c r="H38" i="23"/>
  <c r="H19" i="23"/>
  <c r="A21" i="23"/>
  <c r="A40" i="23"/>
  <c r="A59" i="23"/>
  <c r="H18" i="23"/>
  <c r="F12" i="25"/>
  <c r="H11" i="25"/>
  <c r="H9" i="25"/>
  <c r="H8" i="25"/>
  <c r="H7" i="25"/>
  <c r="H6" i="25"/>
  <c r="H5" i="25"/>
  <c r="E5" i="33" s="1"/>
  <c r="H58" i="23"/>
  <c r="H56" i="23"/>
  <c r="H39" i="23"/>
  <c r="H37" i="23"/>
  <c r="J47" i="24"/>
  <c r="K47" i="24" s="1"/>
  <c r="J46" i="24"/>
  <c r="K46" i="24" s="1"/>
  <c r="J45" i="24"/>
  <c r="K45" i="24" s="1"/>
  <c r="J39" i="24"/>
  <c r="K39" i="24" s="1"/>
  <c r="J40" i="24"/>
  <c r="K40" i="24" s="1"/>
  <c r="J41" i="24"/>
  <c r="K41" i="24" s="1"/>
  <c r="J42" i="24"/>
  <c r="K42" i="24" s="1"/>
  <c r="J43" i="24"/>
  <c r="K43" i="24" s="1"/>
  <c r="J38" i="24"/>
  <c r="K38" i="24" s="1"/>
  <c r="D5" i="2"/>
  <c r="D3" i="2"/>
  <c r="M1" i="24" s="1"/>
  <c r="D16" i="1"/>
  <c r="G12" i="25"/>
  <c r="H20" i="23"/>
  <c r="F22" i="22"/>
  <c r="F23" i="22"/>
  <c r="F24" i="22"/>
  <c r="F25" i="22"/>
  <c r="F26" i="22"/>
  <c r="F27" i="22"/>
  <c r="F28" i="22"/>
  <c r="F29" i="22"/>
  <c r="F21" i="22"/>
  <c r="E14" i="24" s="1"/>
  <c r="H21" i="23"/>
  <c r="J1" i="30" l="1"/>
  <c r="J2" i="3"/>
  <c r="K1" i="33"/>
  <c r="K1" i="1"/>
  <c r="H59" i="23"/>
  <c r="G13" i="30"/>
  <c r="H40" i="23"/>
  <c r="H61" i="23" s="1"/>
  <c r="F30" i="22"/>
  <c r="I8" i="25"/>
  <c r="I6" i="25"/>
  <c r="I11" i="25"/>
  <c r="E8" i="24"/>
  <c r="E7" i="24"/>
  <c r="E16" i="24"/>
  <c r="E11" i="24"/>
  <c r="E12" i="24"/>
  <c r="E10" i="24"/>
  <c r="E15" i="24"/>
  <c r="E9" i="24"/>
  <c r="I5" i="25"/>
  <c r="I12" i="25" s="1"/>
  <c r="I7" i="25"/>
  <c r="I9" i="25"/>
  <c r="F12" i="24"/>
  <c r="G58" i="23"/>
  <c r="G56" i="23"/>
  <c r="I56" i="23" s="1"/>
  <c r="G52" i="23"/>
  <c r="I52" i="23" s="1"/>
  <c r="G50" i="23"/>
  <c r="I50" i="23" s="1"/>
  <c r="G48" i="23"/>
  <c r="G46" i="23"/>
  <c r="I46" i="23" s="1"/>
  <c r="G44" i="23"/>
  <c r="I44" i="23" s="1"/>
  <c r="G45" i="23"/>
  <c r="I45" i="23" s="1"/>
  <c r="F11" i="24"/>
  <c r="G57" i="23"/>
  <c r="I57" i="23" s="1"/>
  <c r="G53" i="23"/>
  <c r="I53" i="23" s="1"/>
  <c r="G51" i="23"/>
  <c r="G49" i="23"/>
  <c r="I49" i="23" s="1"/>
  <c r="G47" i="23"/>
  <c r="I47" i="23" s="1"/>
  <c r="G6" i="23"/>
  <c r="K6" i="23" s="1"/>
  <c r="H62" i="23" s="1"/>
  <c r="G12" i="23"/>
  <c r="I12" i="23" s="1"/>
  <c r="I10" i="25"/>
  <c r="P1" i="22"/>
  <c r="H12" i="25"/>
  <c r="H24" i="22"/>
  <c r="I51" i="23"/>
  <c r="I58" i="23"/>
  <c r="I48" i="23"/>
  <c r="I21" i="22"/>
  <c r="I27" i="22"/>
  <c r="G8" i="23"/>
  <c r="I8" i="23" s="1"/>
  <c r="G10" i="23"/>
  <c r="I10" i="23" s="1"/>
  <c r="G14" i="23"/>
  <c r="I14" i="23" s="1"/>
  <c r="G18" i="23"/>
  <c r="I18" i="23" s="1"/>
  <c r="G20" i="23"/>
  <c r="I20" i="23" s="1"/>
  <c r="F7" i="24"/>
  <c r="G7" i="23"/>
  <c r="I7" i="23" s="1"/>
  <c r="G9" i="23"/>
  <c r="I9" i="23" s="1"/>
  <c r="G11" i="23"/>
  <c r="I11" i="23" s="1"/>
  <c r="G13" i="23"/>
  <c r="I13" i="23" s="1"/>
  <c r="G15" i="23"/>
  <c r="I15" i="23" s="1"/>
  <c r="G19" i="23"/>
  <c r="I19" i="23" s="1"/>
  <c r="F8" i="24"/>
  <c r="K1" i="25"/>
  <c r="T1" i="32"/>
  <c r="J1" i="23"/>
  <c r="T2" i="32"/>
  <c r="P2" i="22"/>
  <c r="K2" i="1"/>
  <c r="M2" i="24"/>
  <c r="J2" i="23"/>
  <c r="I6" i="23" l="1"/>
  <c r="J9" i="24"/>
  <c r="J10" i="24"/>
  <c r="J12" i="24"/>
  <c r="L12" i="24" s="1"/>
  <c r="J8" i="24"/>
  <c r="L8" i="24" s="1"/>
  <c r="F9" i="24"/>
  <c r="G39" i="23"/>
  <c r="I39" i="23" s="1"/>
  <c r="G34" i="23"/>
  <c r="I34" i="23" s="1"/>
  <c r="G32" i="23"/>
  <c r="I32" i="23" s="1"/>
  <c r="G30" i="23"/>
  <c r="I30" i="23" s="1"/>
  <c r="G28" i="23"/>
  <c r="I28" i="23" s="1"/>
  <c r="G26" i="23"/>
  <c r="I26" i="23" s="1"/>
  <c r="G38" i="23"/>
  <c r="I38" i="23" s="1"/>
  <c r="G31" i="23"/>
  <c r="I31" i="23" s="1"/>
  <c r="G27" i="23"/>
  <c r="I27" i="23" s="1"/>
  <c r="G25" i="23"/>
  <c r="I25" i="23" s="1"/>
  <c r="F10" i="24"/>
  <c r="G37" i="23"/>
  <c r="I37" i="23" s="1"/>
  <c r="G33" i="23"/>
  <c r="I33" i="23" s="1"/>
  <c r="G29" i="23"/>
  <c r="I29" i="23" s="1"/>
  <c r="J11" i="24"/>
  <c r="L11" i="24" s="1"/>
  <c r="J7" i="24"/>
  <c r="L7" i="24" s="1"/>
  <c r="I61" i="23" l="1"/>
  <c r="L10" i="24"/>
  <c r="L9" i="24"/>
  <c r="L17" i="24" l="1"/>
</calcChain>
</file>

<file path=xl/sharedStrings.xml><?xml version="1.0" encoding="utf-8"?>
<sst xmlns="http://schemas.openxmlformats.org/spreadsheetml/2006/main" count="608" uniqueCount="477">
  <si>
    <t xml:space="preserve"> Ministru kabineta </t>
  </si>
  <si>
    <t>Adrese</t>
  </si>
  <si>
    <t>Adrese:</t>
  </si>
  <si>
    <t>1. Vispārīga informācija</t>
  </si>
  <si>
    <t>Ēkas identifikācija</t>
  </si>
  <si>
    <t>1.1.2.</t>
  </si>
  <si>
    <t>1.1.3.</t>
  </si>
  <si>
    <t>Ēkas klasifikācija</t>
  </si>
  <si>
    <t>Nosaukums</t>
  </si>
  <si>
    <t>Reģistrācijas numurs</t>
  </si>
  <si>
    <t>Juridiskā adrese</t>
  </si>
  <si>
    <t>Kontaktpersona</t>
  </si>
  <si>
    <t>Kontakttālrunis</t>
  </si>
  <si>
    <t>Cita informācija</t>
  </si>
  <si>
    <t>1.2.1.</t>
  </si>
  <si>
    <t>1.2.2.</t>
  </si>
  <si>
    <t>1.2.3.</t>
  </si>
  <si>
    <t>1.2.4.</t>
  </si>
  <si>
    <t>1.2.5.</t>
  </si>
  <si>
    <t>1.2.</t>
  </si>
  <si>
    <t>1.3.</t>
  </si>
  <si>
    <t>1.3.1.</t>
  </si>
  <si>
    <t>1.3.2.</t>
  </si>
  <si>
    <t>1.3.3.</t>
  </si>
  <si>
    <t>1.3.4.</t>
  </si>
  <si>
    <t>1.3.5.</t>
  </si>
  <si>
    <t>Vārds, uzvārds</t>
  </si>
  <si>
    <t>Nr.p.k.</t>
  </si>
  <si>
    <t>Ražošanas gads</t>
  </si>
  <si>
    <t>Norobežojošā konstrukcija</t>
  </si>
  <si>
    <t>Materiāls(-i)</t>
  </si>
  <si>
    <t>Temperatūru starpība starp būvkonstrukcijas siltajām un aukstajām pusēm</t>
  </si>
  <si>
    <t>Konstrukcijas siltuma zudumu koeficients</t>
  </si>
  <si>
    <t>mm</t>
  </si>
  <si>
    <t>m</t>
  </si>
  <si>
    <t>W/K</t>
  </si>
  <si>
    <t>Laukums</t>
  </si>
  <si>
    <t>Biezums</t>
  </si>
  <si>
    <t>centralizēta siltumapgāde</t>
  </si>
  <si>
    <t>lokāla siltumapgāde</t>
  </si>
  <si>
    <t>(ir/nav)</t>
  </si>
  <si>
    <t>vienas caurules</t>
  </si>
  <si>
    <t>divu cauruļu</t>
  </si>
  <si>
    <t>sagatavošana siltummezglā</t>
  </si>
  <si>
    <t>centralizēta apgāde</t>
  </si>
  <si>
    <t>individuālā</t>
  </si>
  <si>
    <t>bez cirkulācijas</t>
  </si>
  <si>
    <t>ar cirkulāciju</t>
  </si>
  <si>
    <t>Apkures sistēma</t>
  </si>
  <si>
    <t xml:space="preserve"> Karstā ūdens sadales sistēmas tips</t>
  </si>
  <si>
    <t>Karstā ūdens sagatavošana</t>
  </si>
  <si>
    <t>Aukstā ūdens ieplūdes temperatūra (°C)</t>
  </si>
  <si>
    <t>Kopā</t>
  </si>
  <si>
    <t>Nr.p.k</t>
  </si>
  <si>
    <t xml:space="preserve">Konstruktīvais risinājums </t>
  </si>
  <si>
    <t>Stāvi</t>
  </si>
  <si>
    <t>(skaits)</t>
  </si>
  <si>
    <t>Ēkas ārējie izmēri (ja ēkai ir neregulāra forma, pielikumā pievieno skici)</t>
  </si>
  <si>
    <t>1/h</t>
  </si>
  <si>
    <t>Termiskie tilti</t>
  </si>
  <si>
    <t>Saules siltuma ieguvumi</t>
  </si>
  <si>
    <t>SATURS</t>
  </si>
  <si>
    <t>%</t>
  </si>
  <si>
    <t>kWh</t>
  </si>
  <si>
    <t>-</t>
  </si>
  <si>
    <t>(vārds, uzvārds)</t>
  </si>
  <si>
    <t>(paraksts)</t>
  </si>
  <si>
    <t>(datums)</t>
  </si>
  <si>
    <t>h</t>
  </si>
  <si>
    <t>Uzņēmuma reģistrācijas numurs*</t>
  </si>
  <si>
    <t>Siltumenerģijas piegādes sistēma</t>
  </si>
  <si>
    <t>Vidēji</t>
  </si>
  <si>
    <t xml:space="preserve"> - </t>
  </si>
  <si>
    <t>Ainaži</t>
  </si>
  <si>
    <t>Alūksne</t>
  </si>
  <si>
    <t>Daugavpils</t>
  </si>
  <si>
    <t>Dobele</t>
  </si>
  <si>
    <t>Liepāja</t>
  </si>
  <si>
    <t>Mērsrags</t>
  </si>
  <si>
    <t>Priekuļi</t>
  </si>
  <si>
    <t>Rīga</t>
  </si>
  <si>
    <t>Stende</t>
  </si>
  <si>
    <t>Zīlāni</t>
  </si>
  <si>
    <t>3.1.</t>
  </si>
  <si>
    <t>Aprēķina formas ievades metodes instrukcija</t>
  </si>
  <si>
    <t>Skaidrojums</t>
  </si>
  <si>
    <t>kWh gadā</t>
  </si>
  <si>
    <t>Aprēķina parametri apkures periodā*</t>
  </si>
  <si>
    <t>Aprēķina parametri dzesēšanas periodā*</t>
  </si>
  <si>
    <t>Zonas numurs un nosaukums</t>
  </si>
  <si>
    <t>Iekļautās telpas/telpu grupas nosaukums</t>
  </si>
  <si>
    <t>Aprēķina tilpums</t>
  </si>
  <si>
    <t>dienas</t>
  </si>
  <si>
    <t xml:space="preserve">Aprēķina platība </t>
  </si>
  <si>
    <t>K</t>
  </si>
  <si>
    <t>Garums</t>
  </si>
  <si>
    <t xml:space="preserve">Termiskā tilta siltuma caurlaidības koeficients (ψ), </t>
  </si>
  <si>
    <t>W/(mK)</t>
  </si>
  <si>
    <t xml:space="preserve">Gaisa apmaiņa* </t>
  </si>
  <si>
    <t>Ventilācijas sistēmas veids</t>
  </si>
  <si>
    <t>Enerģijas atgūšana, vidēji</t>
  </si>
  <si>
    <t>Parametri apkures periodā</t>
  </si>
  <si>
    <t>Parametri dzesēšanas periodā</t>
  </si>
  <si>
    <t>Cita informācija:</t>
  </si>
  <si>
    <t>Iekšējie siltuma ieguvumi</t>
  </si>
  <si>
    <t>Kopējie siltuma ieguvumi **</t>
  </si>
  <si>
    <t>Ieguvumu izman-tošanas koeficients</t>
  </si>
  <si>
    <t>Iekārtas nosaukums, modelis</t>
  </si>
  <si>
    <t>Kurināmā veids</t>
  </si>
  <si>
    <t>Lietderības koeficients</t>
  </si>
  <si>
    <t>Saražotās enerģijas daudzums (kWh/gadā)</t>
  </si>
  <si>
    <t>Apkurei</t>
  </si>
  <si>
    <t>Karstā ūdens sagatavošanai</t>
  </si>
  <si>
    <t>Apgaismojumam</t>
  </si>
  <si>
    <t xml:space="preserve">kWh </t>
  </si>
  <si>
    <r>
      <t>kWh/m</t>
    </r>
    <r>
      <rPr>
        <vertAlign val="superscript"/>
        <sz val="10"/>
        <color indexed="8"/>
        <rFont val="Times New Roman"/>
        <family val="1"/>
        <charset val="186"/>
      </rPr>
      <t xml:space="preserve">2 </t>
    </r>
  </si>
  <si>
    <t>KOPĀ</t>
  </si>
  <si>
    <t>Kopējais aprēķina tilpums</t>
  </si>
  <si>
    <t>Objekta fotofiksācija</t>
  </si>
  <si>
    <r>
      <t>Kopējā aprēķina platība (m</t>
    </r>
    <r>
      <rPr>
        <vertAlign val="superscript"/>
        <sz val="12"/>
        <color indexed="8"/>
        <rFont val="Times New Roman"/>
        <family val="1"/>
        <charset val="186"/>
      </rPr>
      <t>2</t>
    </r>
    <r>
      <rPr>
        <sz val="12"/>
        <color indexed="8"/>
        <rFont val="Times New Roman"/>
        <family val="1"/>
        <charset val="186"/>
      </rPr>
      <t xml:space="preserve">) </t>
    </r>
  </si>
  <si>
    <t>kW</t>
  </si>
  <si>
    <t>Vidējais augstums</t>
  </si>
  <si>
    <t>Piezīme. * Ja situācija atšķiras dažādās ēkas zonās, var norādīt atsevišķā tabulā katrai zonai.</t>
  </si>
  <si>
    <t>nav izbūvēta</t>
  </si>
  <si>
    <t>Paskaidrojumi par enerģijas patēriņa sadalījumu sistēmām ar kopīgu skaitītāju</t>
  </si>
  <si>
    <t>Darbības ilgums, gadā</t>
  </si>
  <si>
    <t>1.1.</t>
  </si>
  <si>
    <t>4.1.</t>
  </si>
  <si>
    <t>°C</t>
  </si>
  <si>
    <t>Informācija par ēku</t>
  </si>
  <si>
    <t>Informācija par aprēķina zonām un telpu grupām</t>
  </si>
  <si>
    <t>1. Vispārīgā informācija</t>
  </si>
  <si>
    <t>5.1.</t>
  </si>
  <si>
    <t>Ventilācijas sistēmas ēkas zonās</t>
  </si>
  <si>
    <t>Aprēķinātie siltuma ieguvumi ēkā *</t>
  </si>
  <si>
    <t>5.3.</t>
  </si>
  <si>
    <t xml:space="preserve">Karstā ūdens sadales sistēma </t>
  </si>
  <si>
    <t>Karstā ūdens piegādes vidējā temperatūra (°C)</t>
  </si>
  <si>
    <r>
      <t>kWh/m</t>
    </r>
    <r>
      <rPr>
        <vertAlign val="superscript"/>
        <sz val="10"/>
        <color indexed="8"/>
        <rFont val="Times New Roman"/>
        <family val="1"/>
        <charset val="186"/>
      </rPr>
      <t>2</t>
    </r>
  </si>
  <si>
    <t>kWh gadā </t>
  </si>
  <si>
    <r>
      <t>m</t>
    </r>
    <r>
      <rPr>
        <vertAlign val="superscript"/>
        <sz val="10"/>
        <color indexed="8"/>
        <rFont val="Times New Roman"/>
        <family val="1"/>
        <charset val="186"/>
      </rPr>
      <t>3</t>
    </r>
  </si>
  <si>
    <r>
      <t>Būvelementa siltuma caurlaidības koeficients (</t>
    </r>
    <r>
      <rPr>
        <i/>
        <sz val="10"/>
        <color indexed="8"/>
        <rFont val="Times New Roman"/>
        <family val="1"/>
        <charset val="186"/>
      </rPr>
      <t>U</t>
    </r>
    <r>
      <rPr>
        <sz val="10"/>
        <color indexed="8"/>
        <rFont val="Times New Roman"/>
        <family val="1"/>
        <charset val="186"/>
      </rPr>
      <t>)</t>
    </r>
  </si>
  <si>
    <r>
      <t>m</t>
    </r>
    <r>
      <rPr>
        <vertAlign val="superscript"/>
        <sz val="10"/>
        <color indexed="8"/>
        <rFont val="Times New Roman"/>
        <family val="1"/>
        <charset val="186"/>
      </rPr>
      <t>2</t>
    </r>
  </si>
  <si>
    <r>
      <t>W/(m</t>
    </r>
    <r>
      <rPr>
        <vertAlign val="superscript"/>
        <sz val="10"/>
        <color indexed="8"/>
        <rFont val="Times New Roman"/>
        <family val="1"/>
        <charset val="186"/>
      </rPr>
      <t xml:space="preserve">2 </t>
    </r>
    <r>
      <rPr>
        <sz val="10"/>
        <color indexed="8"/>
        <rFont val="Times New Roman"/>
        <family val="1"/>
        <charset val="186"/>
      </rPr>
      <t>K)</t>
    </r>
  </si>
  <si>
    <r>
      <t>m</t>
    </r>
    <r>
      <rPr>
        <vertAlign val="superscript"/>
        <sz val="10"/>
        <color indexed="8"/>
        <rFont val="Times New Roman"/>
        <family val="1"/>
        <charset val="186"/>
      </rPr>
      <t>2</t>
    </r>
  </si>
  <si>
    <r>
      <t>Vent. siltuma zudumu koeficients H</t>
    </r>
    <r>
      <rPr>
        <vertAlign val="subscript"/>
        <sz val="10"/>
        <color indexed="8"/>
        <rFont val="Times New Roman"/>
        <family val="1"/>
        <charset val="186"/>
      </rPr>
      <t>ve</t>
    </r>
  </si>
  <si>
    <t>2.1.</t>
  </si>
  <si>
    <t>2.2.</t>
  </si>
  <si>
    <t>1.1.1.</t>
  </si>
  <si>
    <t>Pirms drukāšanas nomainīt izvēli uz DRUKĀT</t>
  </si>
  <si>
    <t>Izvēles opcijas lauks - izvēlaties vienu no iespējām</t>
  </si>
  <si>
    <t>Datu ievades šūna - ievadiet tikai ciparus</t>
  </si>
  <si>
    <t>Datu ievades šūna - ievadīt var gan tekstu gan ciparus</t>
  </si>
  <si>
    <t>Kļūda ievadot datus vai nepilnīgi dati</t>
  </si>
  <si>
    <t>Ir formula, taču vērtību var arī manuāli nomainīt, ja nepieciešams</t>
  </si>
  <si>
    <t>Krāsa</t>
  </si>
  <si>
    <t>Siltumvadītspēja λ W/(m x K)</t>
  </si>
  <si>
    <t>Metāli: alumīnijs (blīvums 2700)</t>
  </si>
  <si>
    <t>Metāli: dūralumīnijs (blīvums 2800)</t>
  </si>
  <si>
    <t>Metāli: misiņš (blīvums 8400)</t>
  </si>
  <si>
    <t>Metāli: bronza (blīvums 8700)</t>
  </si>
  <si>
    <t>Metāli: varš (blīvums 8900)</t>
  </si>
  <si>
    <t>Metāli: mazoglekļa tērauds (blīvums 7900)</t>
  </si>
  <si>
    <t>Metāli: čuguns (blīvums 7500)</t>
  </si>
  <si>
    <t>Metāli: leģētais tērauds (blīvums 7800)</t>
  </si>
  <si>
    <t>Metāli: stiegrojuma tērauds (blīvums 7850)</t>
  </si>
  <si>
    <t>Metāli: nerūsējošais tērauds (blīvums 7900)</t>
  </si>
  <si>
    <t>Metāli: svins (blīvums 11300)</t>
  </si>
  <si>
    <t>Metāli: cinks (blīvums 7100)</t>
  </si>
  <si>
    <t>Koks un materiāli uz tā bāzes: viendabīgs koks (blīvums 150)</t>
  </si>
  <si>
    <t>Koks un materiāli uz tā bāzes:  (blīvums 300)</t>
  </si>
  <si>
    <t>Koks un materiāli uz tā bāzes:  (blīvums 500)</t>
  </si>
  <si>
    <t>Koks un materiāli uz tā bāzes:  (blīvums 1000)</t>
  </si>
  <si>
    <t>Koks un materiāli uz tā bāzes: saplāksnis (blīvums 150)</t>
  </si>
  <si>
    <t>Koks un materiāli uz tā bāzes: kokskaidu plātne (blīvums 300)</t>
  </si>
  <si>
    <t>Koks un materiāli uz tā bāzes:  (blīvums 700)</t>
  </si>
  <si>
    <t>Koks un materiāli uz tā bāzes: kokskaidu plātne ar cementa saistvielu (blīvums 1200)</t>
  </si>
  <si>
    <t>Koks un materiāli uz tā bāzes: kokšķiedru plātne (blīvums 400)</t>
  </si>
  <si>
    <t>Koks un materiāli uz tā bāzes:  (blīvums 600)</t>
  </si>
  <si>
    <t>Koks un materiāli uz tā bāzes:  (blīvums 800)</t>
  </si>
  <si>
    <t>Koks un materiāli uz tā bāzes: presētais kartons (blīvums 1000)</t>
  </si>
  <si>
    <t>Koks un materiāli uz tā bāzes: papīrs (blīvums 1000)</t>
  </si>
  <si>
    <t>Koks un materiāli uz tā bāzes: gofrētais kartons (blīvums 650)</t>
  </si>
  <si>
    <t>Ģipsis: ģipsis (blīvums 600)</t>
  </si>
  <si>
    <t>Ģipsis:  (blīvums 1500)</t>
  </si>
  <si>
    <t>Ģipsis: ģipškartons (blīvums 900)</t>
  </si>
  <si>
    <t>Java: normāla mūrjava, iejaukta būvobjektā (blīvums 1800)</t>
  </si>
  <si>
    <t>Betoni: lietie betoni ar šķembām vai oļiem (blīvums 1600)</t>
  </si>
  <si>
    <t>Betoni:  (blīvums 2400)</t>
  </si>
  <si>
    <t>Betoni: dzelzsbetons (blīvums 2500)</t>
  </si>
  <si>
    <t>Betoni: māls ar salmiem (blīvums 800)</t>
  </si>
  <si>
    <t>Betoni: skaidbetons (blīvums 800)</t>
  </si>
  <si>
    <t>Betoni:  (blīvums 1000)</t>
  </si>
  <si>
    <t>Betoni: izdedžbetons (blīvums 1400)</t>
  </si>
  <si>
    <t>Akmeņi: bazalts (blīvums 2700-3000)</t>
  </si>
  <si>
    <t>Akmeņi: granīts (blīvums 2500-3000)</t>
  </si>
  <si>
    <t>Akmeņi: smilšakmens (blīvums 2000-2500)</t>
  </si>
  <si>
    <t>Akmeņi: kaļķakmens (blīvums 2000-2500)</t>
  </si>
  <si>
    <t>Akmeņi: dolomīts (blīvums 2400)</t>
  </si>
  <si>
    <t>Augsnes: māls (blīvums 1200-1800)</t>
  </si>
  <si>
    <t>Augsnes: smiltis un grants (blīvums 1700-2200)</t>
  </si>
  <si>
    <t>Ūdens, ledus, sniegs: ūdens (10 °C) (blīvums 1000)</t>
  </si>
  <si>
    <t>Ūdens, ledus, sniegs: ledus (0 °C) (blīvums 900)</t>
  </si>
  <si>
    <t>Ūdens, ledus, sniegs: sniegs (svaigs) &lt; 30 mm (blīvums 100)</t>
  </si>
  <si>
    <t>Ūdens, ledus, sniegs: sniegs (svaigs) 30-70 mm (blīvums 200)</t>
  </si>
  <si>
    <t>Ūdens, ledus, sniegs: sniegs (nedaudz nosēdies) 70-100 mm (blīvums 300)</t>
  </si>
  <si>
    <t>Ūdens, ledus, sniegs: sniegs (stipri nosēdies) &gt; 200 mm (blīvums 500)</t>
  </si>
  <si>
    <t>Apmetumi: cementa-perlīta (blīvums 1000)</t>
  </si>
  <si>
    <t>Apmetumi: cementa-izdedžu putupolistirols (XPS) (blīvums 1400)</t>
  </si>
  <si>
    <t>Apmetumi: ģipša-perlīta (blīvums 600)</t>
  </si>
  <si>
    <t>Apmetumi: ģipša (blīvums 1300)</t>
  </si>
  <si>
    <t>Apmetumi: kaļķu-smilšu-cementa (blīvums 1700)</t>
  </si>
  <si>
    <t>Apmetumi: kaļķu-smilšu (blīvums 1600)</t>
  </si>
  <si>
    <t>Apmetumi: polimērcementa (blīvums 1800)</t>
  </si>
  <si>
    <t>Stikli: kvarca stikls (blīvums -)</t>
  </si>
  <si>
    <t>Stikli: stikla mozaīka (blīvums 2000)</t>
  </si>
  <si>
    <t>Stikli: parastais logu stikls (blīvums 2500)</t>
  </si>
  <si>
    <t>Gāzes: gaiss (blīvums 1,23)</t>
  </si>
  <si>
    <t>Gāzes: argons (blīvums 1,7)</t>
  </si>
  <si>
    <t>Gāzes: kriptons (blīvums 3,56)</t>
  </si>
  <si>
    <t>Gāzes: ksenons (blīvums 5,9)</t>
  </si>
  <si>
    <t>Gāzes: oglekļa dioksīds (CO2) (blīvums 1,95)</t>
  </si>
  <si>
    <t>Plastmasas, cietas (bez porām): akrila (blīvums 1050)</t>
  </si>
  <si>
    <t>Plastmasas, cietas (bez porām): polikarbonātu (blīvums 1200)</t>
  </si>
  <si>
    <t>Plastmasas, cietas (bez porām): PTFE (blīvums 2200)</t>
  </si>
  <si>
    <t>Plastmasas, cietas (bez porām): cietais polivinilhlorīds (PVC) (blīvums 1390)</t>
  </si>
  <si>
    <t>Plastmasas, cietas (bez porām): polivinilhlorīds (PVC) ar 40 % mīkstinātāju (blīvums 1200)</t>
  </si>
  <si>
    <t>Plastmasas, cietas (bez porām): polietilēns, augsta blīvuma (HD) (blīvums 980)</t>
  </si>
  <si>
    <t>Plastmasas, cietas (bez porām): polietilēns, zema blīvuma (LD) (blīvums 920)</t>
  </si>
  <si>
    <t>Plastmasas, cietas (bez porām): polistirols (blīvums 1050)</t>
  </si>
  <si>
    <t>Plastmasas, cietas (bez porām): poliacetāts (blīvums 1410)</t>
  </si>
  <si>
    <t>Plastmasas, cietas (bez porām): fenolformaldehīds (blīvums 1400-1800)</t>
  </si>
  <si>
    <t>Plastmasas, cietas (bez porām): polipropilēns (blīvums 910)</t>
  </si>
  <si>
    <t>Plastmasas, cietas (bez porām): EPDM (blīvums 1150)</t>
  </si>
  <si>
    <t>Plastmasas, cietas (bez porām): PMMA (akrilāts) (blīvums 1180)</t>
  </si>
  <si>
    <t>Plastmasas, cietas (bez porām): poliuretāns (blīvums 1200)</t>
  </si>
  <si>
    <t>Plastmasas, cietas (bez porām): poliamīds (blīvums 1130)</t>
  </si>
  <si>
    <t>Plastmasas, cietas (bez porām): epoksīdu sveķi (blīvums 1200)</t>
  </si>
  <si>
    <t>Silikoni: tīrs silikons (blīvums 1000-1050)</t>
  </si>
  <si>
    <t>Silikoni: pildīts silikons (blīvums 1300-1450)</t>
  </si>
  <si>
    <t>Gumija: poliisobutilēns (blīvums 920)</t>
  </si>
  <si>
    <t>Gumija: butils (karsti kausēts) (blīvums 1200)</t>
  </si>
  <si>
    <t>Gumija: neoprēns (blīvums 1240)</t>
  </si>
  <si>
    <t>Gumija: porgumija (blīvums 60-80)</t>
  </si>
  <si>
    <t>Stiklojuma distanceri: butila cietā gumija (blīvums -)</t>
  </si>
  <si>
    <t>Stiklojuma distanceri: poliestera sveķi (blīvums 1,4)</t>
  </si>
  <si>
    <t>Stiklojuma distanceri: silikagels (blīvums -)</t>
  </si>
  <si>
    <t>Stiklojuma distanceri: silikona putas (blīvums -)</t>
  </si>
  <si>
    <t>Blīvēšanas materiāli: neilons (blīvums 1140)</t>
  </si>
  <si>
    <t>Blīvēšanas materiāli: uretāns (šķidrs) (blīvums -)</t>
  </si>
  <si>
    <t>Blīvēšanas materiāli: silikona putas (blīvums -)</t>
  </si>
  <si>
    <t>Blīvēšanas materiāli: elastīgais vinils (blīvums -)</t>
  </si>
  <si>
    <t>Blīvēšanas materiāli: elastīgā porgumija (blīvums 70)</t>
  </si>
  <si>
    <t>Blīvēšanas materiāli: polietilēna putas (blīvums 36)</t>
  </si>
  <si>
    <t>Jumta pārklājumi: asfalts (blīvums 2100-2300)</t>
  </si>
  <si>
    <t>Jumta pārklājumi: bitums (blīvums 1000)</t>
  </si>
  <si>
    <t>Jumta pārklājumi: ruberoīds (blīvums 1100)</t>
  </si>
  <si>
    <t>Jumta pārklājumi: māla dakstiņi (blīvums 1900)</t>
  </si>
  <si>
    <t>Jumta pārklājumi: betona dakstiņi (blīvums 2100)</t>
  </si>
  <si>
    <t>Grīdas pārklājumi: linolejs (blīvums 1300)</t>
  </si>
  <si>
    <t>Grīdas pārklājumi: korķa linolejs (blīvums 500-700)</t>
  </si>
  <si>
    <t>Grīdas pārklājumi: paklājgrīdas (blīvums -)</t>
  </si>
  <si>
    <t>Grīdas pārklājumi: plastikāti un gumija (blīvums 1200-1700)</t>
  </si>
  <si>
    <t>Pilnķieģeļu mūris: keramikas ķieģeļi, cementa-smilšu java (blīvums 1800)</t>
  </si>
  <si>
    <t>Pilnķieģeļu mūris: silikātķieģeļi, cementa-smilšu java (blīvums 1800)</t>
  </si>
  <si>
    <t>Dobo ķieģeļu mūris: keramikas ķieģeļi, 1400 kg/m3 bruto cementa-smilšu java (blīvums 1600)</t>
  </si>
  <si>
    <t>Dobo ķieģeļu mūris: keramikas ķieģeļi, 1300 kg/m3 bruto cementa-smilšu java (blīvums 1400)</t>
  </si>
  <si>
    <t>Dobo ķieģeļu mūris: keramikas ķieģeļi, 1000 kg/m3 bruto cementa-smilšu java (blīvums 1200)</t>
  </si>
  <si>
    <t>Dobo ķieģeļu mūris: silikātķieģeļi, cementa-smilšu java (blīvums 1500)</t>
  </si>
  <si>
    <t>Dobo ķieģeļu mūris: silikātķieģeļi, cementa-smilšu java (blīvums 1400)</t>
  </si>
  <si>
    <t>Tuvākā apdzīvota vieta</t>
  </si>
  <si>
    <t>Ārgaisa vidējā temperatūra apkures periodā (°C)</t>
  </si>
  <si>
    <t>Normatīvais apkures dienu skaits Dnapr</t>
  </si>
  <si>
    <t>vidējā temperatūra (°C)</t>
  </si>
  <si>
    <t>perioda ilgums</t>
  </si>
  <si>
    <t>dziv</t>
  </si>
  <si>
    <t>publ</t>
  </si>
  <si>
    <t>raž</t>
  </si>
  <si>
    <t>nav</t>
  </si>
  <si>
    <t>318 projekts: Ārsiena (silikāta ķieģeļi) - 51cm</t>
  </si>
  <si>
    <t>318 projekts: Pārseguma dzelzsbetona paneļi (dobie) - 20cm</t>
  </si>
  <si>
    <t>318 projekts: Divslīpu savietotais jumts (dz/b dobie paneļi, ruberoīds, fibrolīts, java, ruberoīds) - 33cm</t>
  </si>
  <si>
    <t>464 projekts: Ārsiena (keramzītbetons) - 30cm</t>
  </si>
  <si>
    <t>464 projekts: Pārseguma dzelzsbetona paneļi (dobie) - 20cm</t>
  </si>
  <si>
    <t>464 projekts: Divslīpu savietotais jumts (dz/b dobie paneļi, ruberoīds, fibrolīts, java, ruberoīds) - 33cm</t>
  </si>
  <si>
    <t>467 projekts: Pārseguma dzelzsbetona paneļi (dobie) -20cm</t>
  </si>
  <si>
    <t>467 projekts: Divslīpu savietotais jumts (dz/b dobie paneļi, ruberoīds, fibrolīts, java, ruberoīds) - 33cm</t>
  </si>
  <si>
    <t>602 projekts: Ārsiena (keramzītbetona paneļi) - 22cm</t>
  </si>
  <si>
    <t>602 projekts: Pārseguma dzelzsbetona paneļi (dobie) - 20cm</t>
  </si>
  <si>
    <t>104 projekts: Ārsiena (keramzītbetona paneļi) - 22cm</t>
  </si>
  <si>
    <t>104 projekts: Pārseguma dzelzsbetona paneļi (dobie) - 20cm</t>
  </si>
  <si>
    <t>103 projekts: Ārsiena (gāzbetona paneļi) - 25cm</t>
  </si>
  <si>
    <t>103 projekts: Ārsiena (caurumotie māla ķieģeļi) - 51cm</t>
  </si>
  <si>
    <t>103 projekts: Savietotais jumts (dz/b dobie paneļi, ruberoīds, gāzbetons, java, ruberoīds) - 39cm</t>
  </si>
  <si>
    <t>119 projekts: Ārsiena (keramzītbetona paneļi) - 30cm</t>
  </si>
  <si>
    <t>119 projekts: Pārseguma dzelzsbetona paneļi (dobie) - 20cm</t>
  </si>
  <si>
    <t>467 projekts: Ārsiena (gāzbetons, ρ=600 kg/m3, vai keramzītbetons , ρ=800 kg/m3) - 25cm</t>
  </si>
  <si>
    <t>2G-Air: Ar gaisu pildīta stikla pakete (rāmis: PVC/koks)</t>
  </si>
  <si>
    <t>G: Vienkāršs stikls (rāmis: PVC/koks)</t>
  </si>
  <si>
    <t>2G-Air-lowE: Ar gaisu pildīta stikla pakete (zemas emisijas pārklājums) (rāmis: PVC/koks)</t>
  </si>
  <si>
    <t>2G-Ag: Ar argonu pildīta stikla pakete (rāmis: PVC/koks)</t>
  </si>
  <si>
    <t>2G-Ag-lowE: Ar argonu pildīta stikla pakete (zemas emisijas pārklājums) (rāmis: PVC/koks)</t>
  </si>
  <si>
    <t>3G-Air: Ar gaisu pildīta trīsstiklu pakete (rāmis: PVC/koks)</t>
  </si>
  <si>
    <t>3G-Air-lowE: Ar gaisu pildīta trīsstiklu pakete (zemas emisijas pārklājums) (rāmis: PVC/koks)</t>
  </si>
  <si>
    <t>3G-Ag: Ar argonu pildīta trīsstiklu pakete (rāmis: PVC/koks)</t>
  </si>
  <si>
    <t>3G-Ag-lowE: Ar argonu pildīta trīsstiklu pakete (zemas emisijas pārklājums) (rāmis: PVC/koks)</t>
  </si>
  <si>
    <t>G: Vienkāršs stikls (rāmis: metāls)</t>
  </si>
  <si>
    <t>2G'-Ag: Ar argonu pildīta stikla pakete (rāmis: metāls)</t>
  </si>
  <si>
    <t>2G'-Air-lowE: Ar gaisu pildīta stikla pakete (zemas emisijas pārklājums) (rāmis: metāls)</t>
  </si>
  <si>
    <t>2G'-Air: Ar gaisu pildīta stikla pakete (rāmis: metāls)</t>
  </si>
  <si>
    <t>2G'-Ag-lowE: Ar argonu pildīta stikla pakete (zemas emisijas pārklājums) (rāmis: metāls)</t>
  </si>
  <si>
    <t>3G'-Air: Ar gaisu pildīta trīsstiklu pakete (rāmis: metāls)</t>
  </si>
  <si>
    <t>3G'-Air-lowE: Ar gaisu pildīta trīsstiklu pakete (zemas emisijas pārklājums) (rāmis: metāls)</t>
  </si>
  <si>
    <t>3G'-Ag: Ar argonu pildīta trīsstiklu pakete (rāmis: metāls)</t>
  </si>
  <si>
    <t>3G'-Ag-lowE: Ar argonu pildīta trīsstiklu pakete (zemas emisijas pārklājums) (rāmis: metāls)</t>
  </si>
  <si>
    <t>G-G: Dubultlogs (rāmis: koks)</t>
  </si>
  <si>
    <t>D-1: Koka ārdurvis (rāmis: koks)</t>
  </si>
  <si>
    <t>D-2: Koka durvis uz neapkurinātu gaiteni (rāmis: koks)</t>
  </si>
  <si>
    <t>dzīvojamās mājas, pansionāti, slimnīcas un bērnudārzi</t>
  </si>
  <si>
    <t>publiskas ēkas, izņemot pansionātus, slimnīcas un bērnudārzus</t>
  </si>
  <si>
    <t>ražošanas ēkas</t>
  </si>
  <si>
    <t>Uzņēmums*</t>
  </si>
  <si>
    <t>2. Pamatinformācija par ēku</t>
  </si>
  <si>
    <t>2.1.1.</t>
  </si>
  <si>
    <t>2.1.2.</t>
  </si>
  <si>
    <t>2.1.5.</t>
  </si>
  <si>
    <t>3. Ēkas norobežojošās konstrukcijas</t>
  </si>
  <si>
    <t>4. Ēkas tehniskās sistēmas un enerģijas sadalījums</t>
  </si>
  <si>
    <t>4.1.1. Aprēķina parametri</t>
  </si>
  <si>
    <t>4.1.2. Gaisa kondicionēšana – dati par iekārtām</t>
  </si>
  <si>
    <t>4.1.3. Cita informācija</t>
  </si>
  <si>
    <t>4.2.</t>
  </si>
  <si>
    <t>4.2.1. Aprēķina parametri</t>
  </si>
  <si>
    <t>4.2.2. Cita informācija</t>
  </si>
  <si>
    <t>4.3.</t>
  </si>
  <si>
    <t>4.3.1. Siltumenerģijas ražošanas iekārtas</t>
  </si>
  <si>
    <t>4.3.2.</t>
  </si>
  <si>
    <t>4.4.</t>
  </si>
  <si>
    <t xml:space="preserve">4.4.1. </t>
  </si>
  <si>
    <t xml:space="preserve">4.4.2. </t>
  </si>
  <si>
    <t>4.5.</t>
  </si>
  <si>
    <t xml:space="preserve">4.5.1. </t>
  </si>
  <si>
    <t xml:space="preserve">4.5.2. </t>
  </si>
  <si>
    <t>4.5.3.</t>
  </si>
  <si>
    <t>4.5.4.</t>
  </si>
  <si>
    <t>5. Enerģijas patēriņš un uzskaite</t>
  </si>
  <si>
    <t>Prognoze</t>
  </si>
  <si>
    <t>cita tipa:</t>
  </si>
  <si>
    <t>norādīt...</t>
  </si>
  <si>
    <t>LABOT</t>
  </si>
  <si>
    <t>termiskie tilti</t>
  </si>
  <si>
    <t>Jumti un pārsegumi</t>
  </si>
  <si>
    <t>Grīdas uz grunts</t>
  </si>
  <si>
    <t>Ēku ārdurvis</t>
  </si>
  <si>
    <t>Pārskats par ēkas energosertifikāta
 aprēķinos izmantotajām ievaddatu vērtībām</t>
  </si>
  <si>
    <t xml:space="preserve">Nosaukums
</t>
  </si>
  <si>
    <t>Neatkarīgs eksperts ēku energoefektivitātes jomā</t>
  </si>
  <si>
    <t>Piezīme. * Norāda aprēķinātās energoefektivitātes noteikšanai izmantotos periodu parametrus</t>
  </si>
  <si>
    <t>Informācija par katru ārējo norobežojošo konstrukciju veidu, kas aptver aprēķina platībā iekļautās apkurināmās telpas</t>
  </si>
  <si>
    <r>
      <t>Ēkas norobežojošo konstrukciju siltuma zudumu koeficients, H</t>
    </r>
    <r>
      <rPr>
        <b/>
        <vertAlign val="subscript"/>
        <sz val="12"/>
        <color theme="1"/>
        <rFont val="Times New Roman"/>
        <family val="1"/>
        <charset val="186"/>
      </rPr>
      <t>T</t>
    </r>
    <r>
      <rPr>
        <b/>
        <sz val="12"/>
        <color theme="1"/>
        <rFont val="Times New Roman"/>
        <family val="1"/>
        <charset val="186"/>
      </rPr>
      <t xml:space="preserve"> (faktiskais) (W/K)</t>
    </r>
  </si>
  <si>
    <t>Gaisa plūsmas piegādes temperatūra</t>
  </si>
  <si>
    <t>Elektriskā jauda
kW</t>
  </si>
  <si>
    <t>Darbības laiks, gadā
h</t>
  </si>
  <si>
    <t>Patērētais elektroenerģijas daudzums, gadā
kWh</t>
  </si>
  <si>
    <t>Siltumenerģijas ražošana, piegāde un pārvade</t>
  </si>
  <si>
    <t>Enerģijas patēriņa sadalījums</t>
  </si>
  <si>
    <t>Dzesēšanai (un gaisa sausināšanai)</t>
  </si>
  <si>
    <t>Mehāniskajai ventilācijai (un gaisa mitrināšanai)</t>
  </si>
  <si>
    <t>Papildu enerģija</t>
  </si>
  <si>
    <r>
      <t>kWh/m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 gadā</t>
    </r>
  </si>
  <si>
    <r>
      <t>m</t>
    </r>
    <r>
      <rPr>
        <vertAlign val="superscript"/>
        <sz val="10"/>
        <color theme="1"/>
        <rFont val="Times New Roman"/>
        <family val="1"/>
        <charset val="186"/>
      </rPr>
      <t>3</t>
    </r>
  </si>
  <si>
    <r>
      <t>m</t>
    </r>
    <r>
      <rPr>
        <vertAlign val="superscript"/>
        <sz val="10"/>
        <color theme="1"/>
        <rFont val="Times New Roman"/>
        <family val="1"/>
        <charset val="186"/>
      </rPr>
      <t>2</t>
    </r>
  </si>
  <si>
    <t>Pārrēķinātā ēkas platība</t>
  </si>
  <si>
    <t>Pārrēķinātais plānotais enerģijas patēriņš apkurei uz ēkas aprēķina platību</t>
  </si>
  <si>
    <t>Temperatūru starpība starp būvkonstrukcijas siltajām un aukstajām pusēm, °C</t>
  </si>
  <si>
    <t xml:space="preserve">Siltuma zudumi apkurei ar pārvadi apkures periodā, kWh </t>
  </si>
  <si>
    <t>KOPĀ (1.1.)</t>
  </si>
  <si>
    <t>Siltuma zudumi apkurei ar pārvadi apkures periodā, kWh</t>
  </si>
  <si>
    <t>KOPĀ (1.2.)</t>
  </si>
  <si>
    <t>Temperatūru starpība starp ēkas zonai uzstādīto temperatūru un gaisa plūsmas piegādes temperatūru, °C</t>
  </si>
  <si>
    <t>Aprēķina perioda ilgums, h</t>
  </si>
  <si>
    <t xml:space="preserve">Siltuma zudumi apkurei ar ventilāciju apkures periodā, kWh </t>
  </si>
  <si>
    <t>KOPĀ (1.3.)</t>
  </si>
  <si>
    <t xml:space="preserve">2.1. Siltuma ieguvumi apkures periodā, kWh </t>
  </si>
  <si>
    <t>2.2. Siltuma ieguvumu izmantošanas faktors (η) ,%</t>
  </si>
  <si>
    <t>lx</t>
  </si>
  <si>
    <r>
      <t>Konstrukcijas siltuma zudumu koeficients H</t>
    </r>
    <r>
      <rPr>
        <vertAlign val="subscript"/>
        <sz val="10"/>
        <color rgb="FF000000"/>
        <rFont val="Times New Roman"/>
        <family val="1"/>
        <charset val="186"/>
      </rPr>
      <t>T</t>
    </r>
    <r>
      <rPr>
        <sz val="10"/>
        <color rgb="FF000000"/>
        <rFont val="Times New Roman"/>
        <family val="1"/>
        <charset val="186"/>
      </rPr>
      <t>, W/K</t>
    </r>
  </si>
  <si>
    <r>
      <t>Ventilācijas siltuma zudumu koeficients H</t>
    </r>
    <r>
      <rPr>
        <vertAlign val="subscript"/>
        <sz val="10"/>
        <color rgb="FF000000"/>
        <rFont val="Times New Roman"/>
        <family val="1"/>
        <charset val="186"/>
      </rPr>
      <t>ve</t>
    </r>
    <r>
      <rPr>
        <sz val="10"/>
        <color rgb="FF000000"/>
        <rFont val="Times New Roman"/>
        <family val="1"/>
        <charset val="186"/>
      </rPr>
      <t>, W/K</t>
    </r>
  </si>
  <si>
    <t>Ventilācijas siltuma zudumu koeficients Hve, W/K</t>
  </si>
  <si>
    <t>1. Kopējie siltuma zudumi apkurei apkures periodā, kWh</t>
  </si>
  <si>
    <t>1.1. Norobežojošās konstrukcijas</t>
  </si>
  <si>
    <t>1.2. Termiskie tilti</t>
  </si>
  <si>
    <t>1.3. Ventilācija</t>
  </si>
  <si>
    <t>2. Kopējie siltuma ieguvumi apkures periodā, kWh</t>
  </si>
  <si>
    <t xml:space="preserve">3. Apkurei nepieciešamā enerģija apkures periodā, kWh </t>
  </si>
  <si>
    <t>Neatkarīgā eksperta reģistrācijas numurs</t>
  </si>
  <si>
    <t xml:space="preserve">temperatūra </t>
  </si>
  <si>
    <t>aprēķina</t>
  </si>
  <si>
    <t>aprēķina temperatūra</t>
  </si>
  <si>
    <t>āra gaisa</t>
  </si>
  <si>
    <t>gaisa apmaiņa</t>
  </si>
  <si>
    <t>1. ZONA</t>
  </si>
  <si>
    <t>2. ZONA</t>
  </si>
  <si>
    <t>... ZONA</t>
  </si>
  <si>
    <t>Piezīme. * Aprēķināts saskaņā ar Ministru kabineta 2015. gada 30. jūnija noteikumiem Nr. 339 "Noteikumi par Latvijas būvnormatīvu LBN 002-15 "Ēku norobežojošo konstrukciju siltumtehnika""</t>
  </si>
  <si>
    <t>Piezīmes.
1. * Iekļaujot infiltrāciju.
2. ** Ja zona tiek ekspluatēta dažādos temperatūras un ventilācijas režīmos, norāda katru režīmu atsevišķi, iekļaujot režīma parametrus.</t>
  </si>
  <si>
    <t>metaboliskais siltums no iedzīvotājiem un izkliedētais siltums no ierīcēm</t>
  </si>
  <si>
    <t>izkliedētais siltums no apgaismošanas ierīcēm</t>
  </si>
  <si>
    <t>siltums, kas izkliedēts no karstā ūdens sistēmas vai ko absorbē karstā ūdens sistēma</t>
  </si>
  <si>
    <t>siltums, kas izkliedēts no gaisa kondicionēšanas un ventilācijas sistēmas vai ko absorbē apkures, gaisa kondicionēšanas un ventilācijas sistēmas</t>
  </si>
  <si>
    <t>siltums no procesiem un priekšmetiem vai uz tiem</t>
  </si>
  <si>
    <t>Piezīmes.
1. * Sadalījums saskaņā ar Ministru kabineta 2013. gada 25. jūnija noteikumu Nr. 348 "Ēku energoefektivitātes aprēķina metode" 93. punktu.
2. ** Kopējie aprēķinātie siltuma ieguvumi attiecīgajā periodā/režīmā.</t>
  </si>
  <si>
    <t>īpatnējais</t>
  </si>
  <si>
    <t>kopējais vidējais</t>
  </si>
  <si>
    <t>apgaismojuma iekārtas*</t>
  </si>
  <si>
    <t>kopējā jauda</t>
  </si>
  <si>
    <t>darbības laiks gadā</t>
  </si>
  <si>
    <t>elektroenerģijas patēriņš gadā</t>
  </si>
  <si>
    <t>Piezīme. * Norāda spuldžu tipu, spuldzes jaudu, kopējo spuldžu skaitu.</t>
  </si>
  <si>
    <t xml:space="preserve">apgaismojuma līmenis (vid.) </t>
  </si>
  <si>
    <t>Apgaismojuma līmenim pēc energoefektivitātes pasākumu īstenošanas jāatbilst normatīvo aktu prasībām apgaismojuma jomā.</t>
  </si>
  <si>
    <t>LBN 002-15</t>
  </si>
  <si>
    <t>LBN 002-15 tips</t>
  </si>
  <si>
    <t>Ēkas veids saskaņā ar LBN 002-15</t>
  </si>
  <si>
    <r>
      <t>Ēkas norobežojošo konstrukciju siltuma zudumu koeficients, H</t>
    </r>
    <r>
      <rPr>
        <b/>
        <vertAlign val="subscript"/>
        <sz val="12"/>
        <color theme="1"/>
        <rFont val="Times New Roman"/>
        <family val="1"/>
        <charset val="186"/>
      </rPr>
      <t>TR</t>
    </r>
    <r>
      <rPr>
        <b/>
        <sz val="12"/>
        <color theme="1"/>
        <rFont val="Times New Roman"/>
        <family val="1"/>
        <charset val="186"/>
      </rPr>
      <t xml:space="preserve"> (normatīvais) (W/K)</t>
    </r>
  </si>
  <si>
    <t>Sienas</t>
  </si>
  <si>
    <t>Logi, durvis, u.c.</t>
  </si>
  <si>
    <r>
      <t xml:space="preserve">Normatīvais siltuma caurlaidības koeficients </t>
    </r>
    <r>
      <rPr>
        <i/>
        <sz val="10"/>
        <rFont val="Arial"/>
        <family val="2"/>
        <charset val="186"/>
      </rPr>
      <t>U</t>
    </r>
    <r>
      <rPr>
        <i/>
        <vertAlign val="subscript"/>
        <sz val="10"/>
        <rFont val="Arial"/>
        <family val="2"/>
        <charset val="186"/>
      </rPr>
      <t>RN</t>
    </r>
    <r>
      <rPr>
        <sz val="10"/>
        <rFont val="Arial"/>
        <family val="2"/>
        <charset val="186"/>
      </rPr>
      <t xml:space="preserve"> (W/(m2∙K))</t>
    </r>
  </si>
  <si>
    <t>2016.gada 26. janvāra</t>
  </si>
  <si>
    <t>noteikumiem Nr.69</t>
  </si>
  <si>
    <t>Piezīme. Pārskatu var papildināt ar papildu informāciju, tai skaitā ar atsevišķām izdrukām no aprēķina programmām.</t>
  </si>
  <si>
    <t>Pamatinformācija par ēkas īpašnieku/valdītāju/turētāju</t>
  </si>
  <si>
    <t>Piezīme. * Nenorāda, ja neatkarīgs eksperts ēku energoefektivitātes jomā ēkas energosertifikātu sagatavojis kā pašnodarbināta persona.</t>
  </si>
  <si>
    <t>Kurināmā patēriņš (vidēji gadā), (norādīt arī mērvienību)</t>
  </si>
  <si>
    <t>Siltumenerģijas sadale – apkures sistēma*</t>
  </si>
  <si>
    <t>Plānotais enerģijas patēriņš apkurei uz ēkas aprēķina platību</t>
  </si>
  <si>
    <t>Aprēķina secība:
tabulas 1. aile – nosaka atbilstoši šā pārskata 2.2. daļai;
tabulas 2. aile – aprēķina, dalot kopējo aprēķina tilpumu (1. aile) ar 3,5 m;
tabulas 3. aile – nosaka atbilstoši šā pārskata 7. daļas tabulas 7.1. apakšpunkta "Apkurei" 7. ailei;
tabulas 4. aile – aprēķina, dalot tabulas 3. aili ar tabulas 2. aili.</t>
  </si>
  <si>
    <t>Nosakot veicamos pasākumus, šā pārskata autors sadarbojas ar projekta iesnieguma iesniedzēju, sertificētu arhitektu vai sertificētu būvinženieri, tādējādi nodrošinot, lai abos dokumentos tiktu iekļauti tie paši pasākumi.</t>
  </si>
  <si>
    <t>Telpa/ telpu grupa</t>
  </si>
  <si>
    <t>2.pielikums</t>
  </si>
  <si>
    <t>Zemes kadastra numurs</t>
  </si>
  <si>
    <t xml:space="preserve">2.1.2.1. pagrabs </t>
  </si>
  <si>
    <t xml:space="preserve">2.1.2.2. tipveida stāvi </t>
  </si>
  <si>
    <t xml:space="preserve">2.1.2.3. tehniskie stāvi </t>
  </si>
  <si>
    <t>2.1.2.4. mansarda stāvs</t>
  </si>
  <si>
    <t xml:space="preserve">2.1.2.5. jumta stāvs </t>
  </si>
  <si>
    <t xml:space="preserve">2.1.3. </t>
  </si>
  <si>
    <t>2.1.4.</t>
  </si>
  <si>
    <t>2.1.4.1. garums (m)</t>
  </si>
  <si>
    <t>2.1.4.2. platums (m)</t>
  </si>
  <si>
    <t>2.1.4.3. augstums (m)</t>
  </si>
  <si>
    <t>atkarīgā pieslēguma shēma</t>
  </si>
  <si>
    <t>neatkarīgā pieslēguma shēma</t>
  </si>
  <si>
    <t>individuāla siltumapgāde</t>
  </si>
  <si>
    <t xml:space="preserve">4.3.3. </t>
  </si>
  <si>
    <t xml:space="preserve">4.5.5. </t>
  </si>
  <si>
    <t>Cita informācija, kā sagatavo karsto ūdeni</t>
  </si>
  <si>
    <t>5.2.</t>
  </si>
  <si>
    <t>5.4.</t>
  </si>
  <si>
    <t>5.5.</t>
  </si>
  <si>
    <t>5.6.</t>
  </si>
  <si>
    <t>5.7.</t>
  </si>
  <si>
    <t>5.8.</t>
  </si>
  <si>
    <t>5.9.</t>
  </si>
  <si>
    <t>Citi patērētāji</t>
  </si>
  <si>
    <t>Aprēķinātie dati, gadā</t>
  </si>
  <si>
    <t>siltumenerģija, vidējais</t>
  </si>
  <si>
    <t>elektroenerģija, vidējais</t>
  </si>
  <si>
    <t>6. Ēkai aprēķinātais apkures enerģijas patēriņš</t>
  </si>
  <si>
    <t>Pirms pasākumu veikšanas</t>
  </si>
  <si>
    <t>Prognoze pēc pasākumu veikšanas</t>
  </si>
  <si>
    <r>
      <rPr>
        <b/>
        <sz val="12"/>
        <color indexed="8"/>
        <rFont val="Times New Roman"/>
        <family val="1"/>
        <charset val="186"/>
      </rPr>
      <t xml:space="preserve">7. Apkures patēriņa korekcija </t>
    </r>
    <r>
      <rPr>
        <sz val="12"/>
        <color indexed="8"/>
        <rFont val="Times New Roman"/>
        <family val="1"/>
        <charset val="186"/>
      </rPr>
      <t>(ja vidējais telpas augstums pārsniedz 3,5 m)</t>
    </r>
  </si>
  <si>
    <t>7. Apkures patēriņa korekcija</t>
  </si>
  <si>
    <t>8. Apgaismojuma tehniskā informācija un enerģijas patēriņš</t>
  </si>
  <si>
    <t>Ja projekta ietvaros tiek veiktas izmaiņas apgaismojuma sistēmā, nepieciešams iesniegt DIALUX vai analoģiskā programmā veiktu apgaismojuma novērtējumu situācijai pēc pasākumu veikšanas.</t>
  </si>
  <si>
    <r>
      <t xml:space="preserve">9. Metode, kuru izmantojis neatkarīgs eksperts ēku energoefektivitātes jomā, lai aprēķinātu enerģijas patēriņa samazinājumu no automatizētās vadības un kontroles sistēmas uzstādīšanas </t>
    </r>
    <r>
      <rPr>
        <sz val="12"/>
        <rFont val="Times New Roman"/>
        <family val="1"/>
        <charset val="186"/>
      </rPr>
      <t>(metodes apraksts)</t>
    </r>
  </si>
  <si>
    <t>9. Metode, kuru izmantojis neatkarīgs eksperts ēku energoefektivitātes jomā, lai aprēķinātu enerģijas patēriņa samazinājumu no automatizētās vadības un kontroles sistēmas uzstādīšanas (metodes apraksts)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</si>
</sst>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;\-0;;@"/>
    <numFmt numFmtId="166" formatCode="0.000"/>
    <numFmt numFmtId="167" formatCode="#,##0.0"/>
    <numFmt numFmtId="168" formatCode="#,##0.000"/>
  </numFmts>
  <fonts count="46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vertAlign val="superscript"/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MS Sans Serif"/>
      <family val="2"/>
    </font>
    <font>
      <vertAlign val="superscript"/>
      <sz val="10"/>
      <color indexed="8"/>
      <name val="Times New Roman"/>
      <family val="1"/>
      <charset val="186"/>
    </font>
    <font>
      <vertAlign val="subscript"/>
      <sz val="10"/>
      <color indexed="8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Arial"/>
      <family val="2"/>
      <charset val="186"/>
    </font>
    <font>
      <sz val="11"/>
      <color indexed="8"/>
      <name val="Times New Roman"/>
      <family val="1"/>
      <charset val="186"/>
    </font>
    <font>
      <u/>
      <sz val="7.7"/>
      <color theme="10"/>
      <name val="Calibri"/>
      <family val="2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u/>
      <sz val="12"/>
      <color rgb="FF0070C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vertAlign val="subscript"/>
      <sz val="12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vertAlign val="subscript"/>
      <sz val="10"/>
      <color rgb="FF000000"/>
      <name val="Times New Roman"/>
      <family val="1"/>
      <charset val="186"/>
    </font>
    <font>
      <i/>
      <vertAlign val="subscript"/>
      <sz val="10"/>
      <name val="Arial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453">
    <xf numFmtId="0" fontId="0" fillId="0" borderId="0" xfId="0"/>
    <xf numFmtId="0" fontId="19" fillId="3" borderId="0" xfId="0" applyFont="1" applyFill="1"/>
    <xf numFmtId="0" fontId="20" fillId="3" borderId="0" xfId="0" applyFont="1" applyFill="1" applyAlignment="1">
      <alignment horizontal="right"/>
    </xf>
    <xf numFmtId="0" fontId="21" fillId="3" borderId="0" xfId="0" applyFont="1" applyFill="1"/>
    <xf numFmtId="0" fontId="22" fillId="3" borderId="0" xfId="0" applyFont="1" applyFill="1"/>
    <xf numFmtId="0" fontId="22" fillId="3" borderId="0" xfId="0" applyFont="1" applyFill="1" applyAlignment="1">
      <alignment horizontal="center"/>
    </xf>
    <xf numFmtId="0" fontId="19" fillId="3" borderId="1" xfId="0" applyFont="1" applyFill="1" applyBorder="1"/>
    <xf numFmtId="0" fontId="21" fillId="3" borderId="2" xfId="0" applyFont="1" applyFill="1" applyBorder="1"/>
    <xf numFmtId="49" fontId="21" fillId="3" borderId="2" xfId="0" applyNumberFormat="1" applyFont="1" applyFill="1" applyBorder="1" applyAlignment="1">
      <alignment horizontal="center"/>
    </xf>
    <xf numFmtId="49" fontId="21" fillId="3" borderId="2" xfId="0" applyNumberFormat="1" applyFont="1" applyFill="1" applyBorder="1" applyAlignment="1">
      <alignment horizontal="center" vertical="center"/>
    </xf>
    <xf numFmtId="0" fontId="22" fillId="3" borderId="0" xfId="0" applyFont="1" applyFill="1" applyAlignment="1"/>
    <xf numFmtId="0" fontId="23" fillId="3" borderId="0" xfId="0" applyFont="1" applyFill="1"/>
    <xf numFmtId="0" fontId="21" fillId="3" borderId="2" xfId="0" applyFont="1" applyFill="1" applyBorder="1" applyAlignment="1">
      <alignment vertical="center"/>
    </xf>
    <xf numFmtId="0" fontId="21" fillId="3" borderId="0" xfId="0" applyFont="1" applyFill="1" applyAlignment="1">
      <alignment wrapText="1"/>
    </xf>
    <xf numFmtId="0" fontId="21" fillId="3" borderId="3" xfId="0" applyFont="1" applyFill="1" applyBorder="1" applyAlignment="1">
      <alignment vertical="top"/>
    </xf>
    <xf numFmtId="0" fontId="21" fillId="3" borderId="0" xfId="0" applyFont="1" applyFill="1" applyAlignment="1">
      <alignment horizontal="left"/>
    </xf>
    <xf numFmtId="0" fontId="21" fillId="3" borderId="0" xfId="0" applyFont="1" applyFill="1" applyBorder="1" applyAlignment="1">
      <alignment vertical="center"/>
    </xf>
    <xf numFmtId="0" fontId="21" fillId="3" borderId="0" xfId="0" applyFont="1" applyFill="1" applyBorder="1" applyAlignment="1"/>
    <xf numFmtId="0" fontId="20" fillId="3" borderId="1" xfId="0" applyFont="1" applyFill="1" applyBorder="1"/>
    <xf numFmtId="0" fontId="24" fillId="3" borderId="0" xfId="0" applyFont="1" applyFill="1" applyAlignment="1">
      <alignment vertical="top"/>
    </xf>
    <xf numFmtId="0" fontId="21" fillId="3" borderId="0" xfId="0" applyFont="1" applyFill="1" applyAlignment="1">
      <alignment horizontal="center"/>
    </xf>
    <xf numFmtId="0" fontId="22" fillId="3" borderId="0" xfId="0" applyFont="1" applyFill="1" applyBorder="1" applyAlignment="1"/>
    <xf numFmtId="0" fontId="21" fillId="3" borderId="0" xfId="0" applyFont="1" applyFill="1" applyBorder="1" applyAlignment="1">
      <alignment horizontal="center" wrapText="1"/>
    </xf>
    <xf numFmtId="0" fontId="5" fillId="3" borderId="0" xfId="0" applyFont="1" applyFill="1"/>
    <xf numFmtId="0" fontId="21" fillId="3" borderId="0" xfId="0" applyFont="1" applyFill="1" applyBorder="1" applyAlignment="1">
      <alignment horizontal="left" vertical="top"/>
    </xf>
    <xf numFmtId="0" fontId="19" fillId="3" borderId="0" xfId="0" applyFont="1" applyFill="1" applyBorder="1" applyAlignment="1">
      <alignment vertical="top"/>
    </xf>
    <xf numFmtId="0" fontId="20" fillId="3" borderId="1" xfId="0" applyFont="1" applyFill="1" applyBorder="1" applyAlignment="1">
      <alignment horizontal="right" indent="15"/>
    </xf>
    <xf numFmtId="0" fontId="4" fillId="3" borderId="0" xfId="0" applyFont="1" applyFill="1"/>
    <xf numFmtId="49" fontId="4" fillId="3" borderId="0" xfId="0" applyNumberFormat="1" applyFont="1" applyFill="1" applyAlignment="1">
      <alignment horizontal="center"/>
    </xf>
    <xf numFmtId="49" fontId="4" fillId="3" borderId="0" xfId="0" applyNumberFormat="1" applyFont="1" applyFill="1" applyAlignment="1">
      <alignment horizontal="center" vertical="top"/>
    </xf>
    <xf numFmtId="0" fontId="21" fillId="3" borderId="4" xfId="0" applyFont="1" applyFill="1" applyBorder="1" applyAlignment="1">
      <alignment vertical="top"/>
    </xf>
    <xf numFmtId="2" fontId="21" fillId="3" borderId="0" xfId="0" applyNumberFormat="1" applyFont="1" applyFill="1" applyBorder="1" applyAlignment="1">
      <alignment horizontal="center" vertical="center"/>
    </xf>
    <xf numFmtId="164" fontId="22" fillId="3" borderId="0" xfId="0" applyNumberFormat="1" applyFont="1" applyFill="1" applyBorder="1" applyAlignment="1">
      <alignment horizontal="center" vertical="center"/>
    </xf>
    <xf numFmtId="166" fontId="21" fillId="3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1" fillId="3" borderId="0" xfId="0" applyFont="1" applyFill="1" applyBorder="1" applyAlignment="1">
      <alignment horizontal="left"/>
    </xf>
    <xf numFmtId="0" fontId="21" fillId="3" borderId="2" xfId="0" applyFont="1" applyFill="1" applyBorder="1" applyAlignment="1">
      <alignment horizontal="center"/>
    </xf>
    <xf numFmtId="0" fontId="21" fillId="0" borderId="0" xfId="0" applyFont="1"/>
    <xf numFmtId="164" fontId="21" fillId="3" borderId="0" xfId="0" applyNumberFormat="1" applyFont="1" applyFill="1" applyBorder="1" applyAlignment="1">
      <alignment horizontal="center" vertical="center"/>
    </xf>
    <xf numFmtId="1" fontId="21" fillId="3" borderId="0" xfId="0" applyNumberFormat="1" applyFont="1" applyFill="1" applyBorder="1" applyAlignment="1">
      <alignment horizontal="center" vertical="center"/>
    </xf>
    <xf numFmtId="166" fontId="21" fillId="3" borderId="0" xfId="0" applyNumberFormat="1" applyFont="1" applyFill="1" applyBorder="1" applyAlignment="1">
      <alignment vertical="center"/>
    </xf>
    <xf numFmtId="0" fontId="22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horizontal="left" vertical="top"/>
    </xf>
    <xf numFmtId="164" fontId="25" fillId="3" borderId="0" xfId="0" applyNumberFormat="1" applyFont="1" applyFill="1" applyBorder="1" applyAlignment="1">
      <alignment horizontal="center" vertical="center"/>
    </xf>
    <xf numFmtId="166" fontId="25" fillId="3" borderId="0" xfId="0" applyNumberFormat="1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166" fontId="21" fillId="3" borderId="0" xfId="0" applyNumberFormat="1" applyFont="1" applyFill="1" applyBorder="1" applyAlignment="1"/>
    <xf numFmtId="164" fontId="21" fillId="3" borderId="0" xfId="0" applyNumberFormat="1" applyFont="1" applyFill="1" applyBorder="1" applyAlignment="1"/>
    <xf numFmtId="164" fontId="25" fillId="3" borderId="0" xfId="0" applyNumberFormat="1" applyFont="1" applyFill="1" applyBorder="1" applyAlignment="1">
      <alignment horizontal="center" vertical="top"/>
    </xf>
    <xf numFmtId="2" fontId="25" fillId="3" borderId="0" xfId="0" applyNumberFormat="1" applyFont="1" applyFill="1" applyBorder="1" applyAlignment="1">
      <alignment horizontal="center" vertical="center"/>
    </xf>
    <xf numFmtId="164" fontId="21" fillId="3" borderId="0" xfId="0" applyNumberFormat="1" applyFont="1" applyFill="1" applyBorder="1" applyAlignment="1">
      <alignment vertical="center"/>
    </xf>
    <xf numFmtId="0" fontId="21" fillId="4" borderId="0" xfId="0" applyFont="1" applyFill="1" applyBorder="1" applyAlignment="1">
      <alignment wrapText="1"/>
    </xf>
    <xf numFmtId="0" fontId="21" fillId="3" borderId="6" xfId="0" applyFont="1" applyFill="1" applyBorder="1" applyAlignment="1">
      <alignment vertical="top"/>
    </xf>
    <xf numFmtId="165" fontId="11" fillId="3" borderId="0" xfId="0" applyNumberFormat="1" applyFont="1" applyFill="1" applyAlignment="1">
      <alignment horizontal="left"/>
    </xf>
    <xf numFmtId="0" fontId="21" fillId="5" borderId="0" xfId="0" applyFont="1" applyFill="1"/>
    <xf numFmtId="0" fontId="28" fillId="3" borderId="0" xfId="0" applyFont="1" applyFill="1" applyBorder="1" applyAlignment="1">
      <alignment vertical="center"/>
    </xf>
    <xf numFmtId="0" fontId="4" fillId="3" borderId="0" xfId="1" applyFont="1" applyFill="1" applyAlignment="1" applyProtection="1"/>
    <xf numFmtId="0" fontId="23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21" fillId="3" borderId="0" xfId="0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left" vertical="top" wrapText="1"/>
    </xf>
    <xf numFmtId="0" fontId="22" fillId="3" borderId="0" xfId="0" applyFont="1" applyFill="1" applyAlignment="1">
      <alignment horizontal="left" wrapText="1"/>
    </xf>
    <xf numFmtId="0" fontId="21" fillId="4" borderId="0" xfId="0" applyFont="1" applyFill="1" applyBorder="1" applyAlignment="1">
      <alignment vertical="top" wrapText="1"/>
    </xf>
    <xf numFmtId="0" fontId="22" fillId="3" borderId="0" xfId="0" applyFont="1" applyFill="1" applyAlignment="1">
      <alignment horizontal="left"/>
    </xf>
    <xf numFmtId="0" fontId="23" fillId="3" borderId="0" xfId="0" applyFont="1" applyFill="1" applyAlignment="1">
      <alignment horizontal="right"/>
    </xf>
    <xf numFmtId="0" fontId="22" fillId="3" borderId="0" xfId="0" applyFont="1" applyFill="1" applyAlignment="1">
      <alignment horizontal="right"/>
    </xf>
    <xf numFmtId="0" fontId="26" fillId="3" borderId="0" xfId="0" applyFont="1" applyFill="1" applyAlignment="1">
      <alignment horizontal="right"/>
    </xf>
    <xf numFmtId="0" fontId="26" fillId="3" borderId="0" xfId="0" applyFont="1" applyFill="1"/>
    <xf numFmtId="0" fontId="27" fillId="3" borderId="7" xfId="0" applyFont="1" applyFill="1" applyBorder="1" applyAlignment="1">
      <alignment vertical="top"/>
    </xf>
    <xf numFmtId="0" fontId="27" fillId="3" borderId="0" xfId="0" applyFont="1" applyFill="1" applyBorder="1" applyAlignment="1">
      <alignment vertical="top"/>
    </xf>
    <xf numFmtId="0" fontId="26" fillId="3" borderId="0" xfId="0" applyFont="1" applyFill="1" applyAlignment="1"/>
    <xf numFmtId="0" fontId="23" fillId="3" borderId="0" xfId="0" applyFont="1" applyFill="1" applyAlignment="1">
      <alignment horizontal="right" vertical="center"/>
    </xf>
    <xf numFmtId="164" fontId="26" fillId="3" borderId="0" xfId="0" applyNumberFormat="1" applyFont="1" applyFill="1" applyBorder="1" applyAlignment="1">
      <alignment vertical="center"/>
    </xf>
    <xf numFmtId="0" fontId="26" fillId="3" borderId="0" xfId="0" applyFont="1" applyFill="1" applyBorder="1" applyAlignment="1">
      <alignment vertical="center"/>
    </xf>
    <xf numFmtId="164" fontId="26" fillId="3" borderId="0" xfId="0" applyNumberFormat="1" applyFont="1" applyFill="1" applyBorder="1" applyAlignment="1">
      <alignment horizontal="center" vertical="center"/>
    </xf>
    <xf numFmtId="2" fontId="26" fillId="3" borderId="0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/>
    <xf numFmtId="0" fontId="26" fillId="3" borderId="0" xfId="0" applyFont="1" applyFill="1" applyBorder="1" applyAlignment="1">
      <alignment vertical="top"/>
    </xf>
    <xf numFmtId="166" fontId="27" fillId="3" borderId="0" xfId="0" applyNumberFormat="1" applyFont="1" applyFill="1" applyBorder="1" applyAlignment="1">
      <alignment horizontal="center" vertical="top"/>
    </xf>
    <xf numFmtId="166" fontId="26" fillId="3" borderId="0" xfId="0" applyNumberFormat="1" applyFont="1" applyFill="1" applyBorder="1" applyAlignment="1"/>
    <xf numFmtId="164" fontId="26" fillId="3" borderId="0" xfId="0" applyNumberFormat="1" applyFont="1" applyFill="1" applyBorder="1" applyAlignment="1"/>
    <xf numFmtId="0" fontId="26" fillId="3" borderId="0" xfId="0" applyFont="1" applyFill="1" applyBorder="1" applyAlignment="1"/>
    <xf numFmtId="0" fontId="26" fillId="3" borderId="0" xfId="0" applyFont="1" applyFill="1" applyBorder="1" applyAlignment="1">
      <alignment horizontal="center" vertical="top"/>
    </xf>
    <xf numFmtId="0" fontId="22" fillId="0" borderId="0" xfId="0" applyFont="1" applyAlignment="1">
      <alignment horizontal="right"/>
    </xf>
    <xf numFmtId="0" fontId="26" fillId="0" borderId="0" xfId="0" applyFont="1"/>
    <xf numFmtId="0" fontId="26" fillId="4" borderId="0" xfId="0" applyFont="1" applyFill="1" applyBorder="1" applyAlignment="1">
      <alignment wrapText="1"/>
    </xf>
    <xf numFmtId="0" fontId="26" fillId="3" borderId="0" xfId="0" applyFont="1" applyFill="1" applyBorder="1" applyAlignment="1">
      <alignment horizontal="left"/>
    </xf>
    <xf numFmtId="0" fontId="26" fillId="3" borderId="0" xfId="0" applyFont="1" applyFill="1" applyBorder="1" applyAlignment="1">
      <alignment horizontal="center" wrapText="1"/>
    </xf>
    <xf numFmtId="0" fontId="31" fillId="3" borderId="0" xfId="0" applyFont="1" applyFill="1" applyBorder="1" applyAlignment="1"/>
    <xf numFmtId="3" fontId="32" fillId="3" borderId="2" xfId="0" applyNumberFormat="1" applyFont="1" applyFill="1" applyBorder="1" applyAlignment="1">
      <alignment horizontal="right" vertical="top" wrapText="1"/>
    </xf>
    <xf numFmtId="0" fontId="32" fillId="3" borderId="8" xfId="0" applyFont="1" applyFill="1" applyBorder="1" applyAlignment="1">
      <alignment horizontal="center" wrapText="1"/>
    </xf>
    <xf numFmtId="0" fontId="19" fillId="3" borderId="2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top" wrapText="1"/>
    </xf>
    <xf numFmtId="0" fontId="4" fillId="3" borderId="0" xfId="0" applyFont="1" applyFill="1" applyAlignment="1"/>
    <xf numFmtId="0" fontId="5" fillId="3" borderId="0" xfId="0" applyFont="1" applyFill="1" applyAlignment="1"/>
    <xf numFmtId="164" fontId="26" fillId="3" borderId="0" xfId="0" applyNumberFormat="1" applyFont="1" applyFill="1" applyBorder="1" applyAlignment="1">
      <alignment horizontal="center" vertical="top"/>
    </xf>
    <xf numFmtId="2" fontId="26" fillId="3" borderId="0" xfId="0" applyNumberFormat="1" applyFont="1" applyFill="1" applyBorder="1" applyAlignment="1">
      <alignment horizontal="center" vertical="top"/>
    </xf>
    <xf numFmtId="166" fontId="26" fillId="3" borderId="0" xfId="0" applyNumberFormat="1" applyFont="1" applyFill="1" applyBorder="1" applyAlignment="1">
      <alignment vertical="top"/>
    </xf>
    <xf numFmtId="164" fontId="26" fillId="3" borderId="0" xfId="0" applyNumberFormat="1" applyFont="1" applyFill="1" applyBorder="1" applyAlignment="1">
      <alignment vertical="top"/>
    </xf>
    <xf numFmtId="0" fontId="27" fillId="4" borderId="2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27" fillId="3" borderId="2" xfId="0" applyFont="1" applyFill="1" applyBorder="1" applyAlignment="1">
      <alignment horizontal="center"/>
    </xf>
    <xf numFmtId="0" fontId="27" fillId="3" borderId="2" xfId="0" applyFont="1" applyFill="1" applyBorder="1" applyAlignment="1">
      <alignment horizontal="center" wrapText="1"/>
    </xf>
    <xf numFmtId="0" fontId="26" fillId="3" borderId="2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26" fillId="4" borderId="2" xfId="0" applyFont="1" applyFill="1" applyBorder="1" applyAlignment="1">
      <alignment horizontal="center" wrapText="1"/>
    </xf>
    <xf numFmtId="0" fontId="31" fillId="3" borderId="0" xfId="0" applyFont="1" applyFill="1" applyBorder="1" applyAlignment="1">
      <alignment horizontal="center"/>
    </xf>
    <xf numFmtId="0" fontId="19" fillId="3" borderId="2" xfId="0" applyNumberFormat="1" applyFont="1" applyFill="1" applyBorder="1" applyAlignment="1">
      <alignment horizontal="center"/>
    </xf>
    <xf numFmtId="167" fontId="23" fillId="3" borderId="2" xfId="0" applyNumberFormat="1" applyFont="1" applyFill="1" applyBorder="1" applyAlignment="1">
      <alignment horizontal="right" vertical="center"/>
    </xf>
    <xf numFmtId="164" fontId="23" fillId="3" borderId="2" xfId="0" applyNumberFormat="1" applyFont="1" applyFill="1" applyBorder="1" applyAlignment="1">
      <alignment horizontal="right" vertical="center"/>
    </xf>
    <xf numFmtId="167" fontId="21" fillId="3" borderId="2" xfId="0" applyNumberFormat="1" applyFont="1" applyFill="1" applyBorder="1" applyAlignment="1">
      <alignment horizontal="right" vertical="center" wrapText="1"/>
    </xf>
    <xf numFmtId="0" fontId="21" fillId="6" borderId="0" xfId="0" applyFont="1" applyFill="1"/>
    <xf numFmtId="0" fontId="21" fillId="7" borderId="0" xfId="0" applyFont="1" applyFill="1"/>
    <xf numFmtId="167" fontId="25" fillId="3" borderId="2" xfId="0" applyNumberFormat="1" applyFont="1" applyFill="1" applyBorder="1" applyAlignment="1">
      <alignment horizontal="right" vertical="center"/>
    </xf>
    <xf numFmtId="167" fontId="22" fillId="3" borderId="2" xfId="0" applyNumberFormat="1" applyFont="1" applyFill="1" applyBorder="1" applyAlignment="1">
      <alignment horizontal="right" vertical="center" wrapText="1"/>
    </xf>
    <xf numFmtId="4" fontId="21" fillId="3" borderId="2" xfId="0" applyNumberFormat="1" applyFont="1" applyFill="1" applyBorder="1" applyAlignment="1">
      <alignment horizontal="right" vertical="top" wrapText="1"/>
    </xf>
    <xf numFmtId="3" fontId="21" fillId="3" borderId="2" xfId="0" applyNumberFormat="1" applyFont="1" applyFill="1" applyBorder="1" applyAlignment="1">
      <alignment horizontal="right" vertical="center" wrapText="1"/>
    </xf>
    <xf numFmtId="167" fontId="32" fillId="3" borderId="2" xfId="0" applyNumberFormat="1" applyFont="1" applyFill="1" applyBorder="1" applyAlignment="1">
      <alignment horizontal="right" vertical="center" wrapText="1"/>
    </xf>
    <xf numFmtId="167" fontId="33" fillId="3" borderId="2" xfId="0" applyNumberFormat="1" applyFont="1" applyFill="1" applyBorder="1" applyAlignment="1">
      <alignment horizontal="right" wrapText="1"/>
    </xf>
    <xf numFmtId="3" fontId="21" fillId="0" borderId="2" xfId="0" applyNumberFormat="1" applyFont="1" applyFill="1" applyBorder="1" applyAlignment="1">
      <alignment horizontal="right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left"/>
    </xf>
    <xf numFmtId="0" fontId="21" fillId="3" borderId="2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vertical="center" wrapText="1"/>
    </xf>
    <xf numFmtId="0" fontId="26" fillId="3" borderId="0" xfId="0" applyFont="1" applyFill="1" applyAlignment="1">
      <alignment horizontal="left" vertical="top" wrapText="1"/>
    </xf>
    <xf numFmtId="0" fontId="26" fillId="3" borderId="0" xfId="0" applyFont="1" applyFill="1" applyAlignment="1">
      <alignment horizontal="left" vertical="top"/>
    </xf>
    <xf numFmtId="0" fontId="27" fillId="4" borderId="2" xfId="0" applyFont="1" applyFill="1" applyBorder="1" applyAlignment="1">
      <alignment horizontal="center" vertical="top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wrapText="1"/>
    </xf>
    <xf numFmtId="0" fontId="26" fillId="3" borderId="0" xfId="0" applyFont="1" applyFill="1" applyBorder="1" applyAlignment="1">
      <alignment horizontal="left" vertical="top" wrapText="1"/>
    </xf>
    <xf numFmtId="0" fontId="22" fillId="3" borderId="0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/>
    <xf numFmtId="0" fontId="35" fillId="3" borderId="0" xfId="0" applyFont="1" applyFill="1" applyBorder="1" applyAlignment="1">
      <alignment horizontal="left" vertical="top"/>
    </xf>
    <xf numFmtId="0" fontId="34" fillId="3" borderId="0" xfId="0" applyFont="1" applyFill="1" applyBorder="1" applyAlignment="1">
      <alignment horizontal="left" vertical="center"/>
    </xf>
    <xf numFmtId="164" fontId="34" fillId="3" borderId="0" xfId="0" applyNumberFormat="1" applyFont="1" applyFill="1" applyBorder="1" applyAlignment="1">
      <alignment horizontal="center" vertical="top"/>
    </xf>
    <xf numFmtId="0" fontId="21" fillId="3" borderId="4" xfId="0" applyFont="1" applyFill="1" applyBorder="1" applyAlignment="1">
      <alignment vertical="center" wrapText="1"/>
    </xf>
    <xf numFmtId="167" fontId="4" fillId="0" borderId="2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2" fillId="8" borderId="0" xfId="0" applyFont="1" applyFill="1" applyAlignment="1" applyProtection="1">
      <alignment horizontal="center"/>
      <protection locked="0"/>
    </xf>
    <xf numFmtId="0" fontId="19" fillId="5" borderId="10" xfId="0" applyFont="1" applyFill="1" applyBorder="1" applyProtection="1">
      <protection locked="0"/>
    </xf>
    <xf numFmtId="0" fontId="19" fillId="5" borderId="7" xfId="0" applyFont="1" applyFill="1" applyBorder="1" applyProtection="1">
      <protection locked="0"/>
    </xf>
    <xf numFmtId="0" fontId="22" fillId="5" borderId="7" xfId="0" applyFont="1" applyFill="1" applyBorder="1" applyAlignment="1" applyProtection="1">
      <alignment horizontal="center"/>
      <protection locked="0"/>
    </xf>
    <xf numFmtId="0" fontId="19" fillId="5" borderId="11" xfId="0" applyFont="1" applyFill="1" applyBorder="1" applyProtection="1">
      <protection locked="0"/>
    </xf>
    <xf numFmtId="0" fontId="19" fillId="5" borderId="12" xfId="0" applyFont="1" applyFill="1" applyBorder="1" applyProtection="1">
      <protection locked="0"/>
    </xf>
    <xf numFmtId="0" fontId="19" fillId="5" borderId="0" xfId="0" applyFont="1" applyFill="1" applyBorder="1" applyProtection="1">
      <protection locked="0"/>
    </xf>
    <xf numFmtId="0" fontId="36" fillId="5" borderId="0" xfId="0" applyFont="1" applyFill="1" applyBorder="1" applyAlignment="1" applyProtection="1">
      <alignment horizontal="center"/>
      <protection locked="0"/>
    </xf>
    <xf numFmtId="0" fontId="19" fillId="5" borderId="13" xfId="0" applyFont="1" applyFill="1" applyBorder="1" applyProtection="1">
      <protection locked="0"/>
    </xf>
    <xf numFmtId="0" fontId="20" fillId="5" borderId="0" xfId="0" applyFont="1" applyFill="1" applyBorder="1" applyAlignment="1" applyProtection="1">
      <alignment horizontal="center"/>
      <protection locked="0"/>
    </xf>
    <xf numFmtId="0" fontId="19" fillId="5" borderId="14" xfId="0" applyFont="1" applyFill="1" applyBorder="1" applyProtection="1">
      <protection locked="0"/>
    </xf>
    <xf numFmtId="0" fontId="19" fillId="5" borderId="1" xfId="0" applyFont="1" applyFill="1" applyBorder="1" applyProtection="1">
      <protection locked="0"/>
    </xf>
    <xf numFmtId="0" fontId="19" fillId="5" borderId="15" xfId="0" applyFont="1" applyFill="1" applyBorder="1" applyProtection="1">
      <protection locked="0"/>
    </xf>
    <xf numFmtId="165" fontId="10" fillId="5" borderId="1" xfId="0" applyNumberFormat="1" applyFont="1" applyFill="1" applyBorder="1" applyAlignment="1" applyProtection="1">
      <alignment horizontal="center"/>
      <protection locked="0"/>
    </xf>
    <xf numFmtId="0" fontId="21" fillId="7" borderId="2" xfId="0" applyFont="1" applyFill="1" applyBorder="1" applyAlignment="1" applyProtection="1">
      <alignment vertical="top" wrapText="1"/>
      <protection locked="0"/>
    </xf>
    <xf numFmtId="0" fontId="21" fillId="5" borderId="2" xfId="0" applyFont="1" applyFill="1" applyBorder="1" applyAlignment="1" applyProtection="1">
      <alignment horizontal="center" vertical="center" wrapText="1"/>
      <protection locked="0"/>
    </xf>
    <xf numFmtId="0" fontId="4" fillId="7" borderId="2" xfId="0" applyFont="1" applyFill="1" applyBorder="1" applyAlignment="1" applyProtection="1">
      <alignment vertical="center"/>
      <protection locked="0"/>
    </xf>
    <xf numFmtId="167" fontId="4" fillId="5" borderId="2" xfId="0" applyNumberFormat="1" applyFont="1" applyFill="1" applyBorder="1" applyAlignment="1" applyProtection="1">
      <alignment horizontal="right" vertical="center"/>
      <protection locked="0"/>
    </xf>
    <xf numFmtId="164" fontId="4" fillId="5" borderId="2" xfId="0" applyNumberFormat="1" applyFont="1" applyFill="1" applyBorder="1" applyAlignment="1" applyProtection="1">
      <alignment horizontal="right" vertical="center"/>
      <protection locked="0"/>
    </xf>
    <xf numFmtId="0" fontId="25" fillId="7" borderId="2" xfId="0" applyFont="1" applyFill="1" applyBorder="1" applyAlignment="1" applyProtection="1">
      <alignment vertical="center"/>
      <protection locked="0"/>
    </xf>
    <xf numFmtId="0" fontId="21" fillId="7" borderId="5" xfId="0" applyFont="1" applyFill="1" applyBorder="1" applyAlignment="1" applyProtection="1">
      <alignment vertical="center" wrapText="1"/>
      <protection locked="0"/>
    </xf>
    <xf numFmtId="0" fontId="21" fillId="5" borderId="2" xfId="0" applyFont="1" applyFill="1" applyBorder="1" applyAlignment="1" applyProtection="1">
      <alignment horizontal="right" vertical="center" wrapText="1"/>
      <protection locked="0"/>
    </xf>
    <xf numFmtId="167" fontId="25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21" fillId="7" borderId="2" xfId="0" applyFont="1" applyFill="1" applyBorder="1" applyAlignment="1" applyProtection="1">
      <alignment horizontal="left" wrapText="1"/>
      <protection locked="0"/>
    </xf>
    <xf numFmtId="167" fontId="21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21" fillId="7" borderId="2" xfId="0" applyFont="1" applyFill="1" applyBorder="1" applyAlignment="1" applyProtection="1">
      <alignment horizontal="center" vertical="center" wrapText="1"/>
      <protection locked="0"/>
    </xf>
    <xf numFmtId="0" fontId="21" fillId="7" borderId="2" xfId="0" applyFont="1" applyFill="1" applyBorder="1" applyAlignment="1" applyProtection="1">
      <alignment horizontal="left" vertical="center" wrapText="1"/>
      <protection locked="0"/>
    </xf>
    <xf numFmtId="0" fontId="19" fillId="5" borderId="2" xfId="0" applyFont="1" applyFill="1" applyBorder="1" applyAlignment="1" applyProtection="1">
      <alignment horizontal="center"/>
      <protection locked="0"/>
    </xf>
    <xf numFmtId="0" fontId="25" fillId="5" borderId="2" xfId="0" applyFont="1" applyFill="1" applyBorder="1" applyAlignment="1" applyProtection="1">
      <alignment horizontal="center"/>
      <protection locked="0"/>
    </xf>
    <xf numFmtId="3" fontId="21" fillId="5" borderId="2" xfId="0" applyNumberFormat="1" applyFont="1" applyFill="1" applyBorder="1" applyAlignment="1" applyProtection="1">
      <alignment horizontal="right" vertical="center"/>
      <protection locked="0"/>
    </xf>
    <xf numFmtId="9" fontId="21" fillId="5" borderId="2" xfId="0" applyNumberFormat="1" applyFont="1" applyFill="1" applyBorder="1" applyAlignment="1" applyProtection="1">
      <alignment horizontal="center" vertical="top" wrapText="1"/>
      <protection locked="0"/>
    </xf>
    <xf numFmtId="0" fontId="37" fillId="5" borderId="2" xfId="0" applyFont="1" applyFill="1" applyBorder="1" applyAlignment="1" applyProtection="1">
      <alignment horizontal="center" vertical="top" wrapText="1"/>
      <protection locked="0"/>
    </xf>
    <xf numFmtId="0" fontId="37" fillId="7" borderId="2" xfId="0" applyFont="1" applyFill="1" applyBorder="1" applyAlignment="1" applyProtection="1">
      <alignment vertical="top" wrapText="1"/>
      <protection locked="0"/>
    </xf>
    <xf numFmtId="0" fontId="21" fillId="5" borderId="2" xfId="0" applyFont="1" applyFill="1" applyBorder="1" applyAlignment="1" applyProtection="1">
      <alignment horizontal="center"/>
      <protection locked="0"/>
    </xf>
    <xf numFmtId="4" fontId="21" fillId="5" borderId="2" xfId="0" applyNumberFormat="1" applyFont="1" applyFill="1" applyBorder="1" applyAlignment="1" applyProtection="1">
      <alignment horizontal="right"/>
      <protection locked="0"/>
    </xf>
    <xf numFmtId="4" fontId="21" fillId="5" borderId="2" xfId="0" applyNumberFormat="1" applyFont="1" applyFill="1" applyBorder="1" applyAlignment="1" applyProtection="1">
      <alignment horizontal="right" vertical="top" wrapText="1"/>
      <protection locked="0"/>
    </xf>
    <xf numFmtId="4" fontId="19" fillId="5" borderId="2" xfId="0" applyNumberFormat="1" applyFont="1" applyFill="1" applyBorder="1" applyAlignment="1" applyProtection="1">
      <alignment horizontal="right"/>
      <protection locked="0"/>
    </xf>
    <xf numFmtId="0" fontId="21" fillId="7" borderId="2" xfId="0" applyFont="1" applyFill="1" applyBorder="1" applyAlignment="1" applyProtection="1">
      <alignment horizontal="center" vertical="top" wrapText="1"/>
      <protection locked="0"/>
    </xf>
    <xf numFmtId="3" fontId="32" fillId="5" borderId="2" xfId="0" applyNumberFormat="1" applyFont="1" applyFill="1" applyBorder="1" applyAlignment="1" applyProtection="1">
      <alignment horizontal="right" wrapText="1"/>
      <protection locked="0"/>
    </xf>
    <xf numFmtId="3" fontId="32" fillId="5" borderId="2" xfId="0" applyNumberFormat="1" applyFont="1" applyFill="1" applyBorder="1" applyAlignment="1" applyProtection="1">
      <alignment horizontal="right" vertical="top" wrapText="1"/>
      <protection locked="0"/>
    </xf>
    <xf numFmtId="0" fontId="21" fillId="7" borderId="1" xfId="0" applyFont="1" applyFill="1" applyBorder="1" applyAlignment="1" applyProtection="1">
      <alignment horizontal="center"/>
      <protection locked="0"/>
    </xf>
    <xf numFmtId="0" fontId="22" fillId="5" borderId="2" xfId="0" applyFont="1" applyFill="1" applyBorder="1" applyAlignment="1" applyProtection="1">
      <alignment horizontal="center" vertical="top"/>
      <protection locked="0"/>
    </xf>
    <xf numFmtId="0" fontId="21" fillId="7" borderId="2" xfId="0" applyFont="1" applyFill="1" applyBorder="1" applyAlignment="1" applyProtection="1">
      <alignment horizontal="left" vertical="top" wrapText="1"/>
      <protection locked="0"/>
    </xf>
    <xf numFmtId="0" fontId="21" fillId="9" borderId="0" xfId="0" applyFont="1" applyFill="1"/>
    <xf numFmtId="0" fontId="15" fillId="0" borderId="0" xfId="0" applyFont="1" applyAlignment="1" applyProtection="1">
      <alignment horizontal="center" wrapText="1"/>
    </xf>
    <xf numFmtId="164" fontId="21" fillId="9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3" borderId="0" xfId="0" applyFont="1" applyFill="1" applyAlignment="1">
      <alignment horizontal="center"/>
    </xf>
    <xf numFmtId="0" fontId="14" fillId="0" borderId="0" xfId="0" applyFont="1" applyProtection="1"/>
    <xf numFmtId="0" fontId="12" fillId="0" borderId="0" xfId="0" applyFont="1" applyAlignment="1" applyProtection="1">
      <alignment horizontal="center" wrapText="1"/>
    </xf>
    <xf numFmtId="0" fontId="12" fillId="2" borderId="2" xfId="0" applyFont="1" applyFill="1" applyBorder="1" applyAlignment="1" applyProtection="1">
      <alignment vertical="top" wrapText="1"/>
    </xf>
    <xf numFmtId="0" fontId="17" fillId="0" borderId="0" xfId="0" applyFont="1" applyAlignment="1" applyProtection="1">
      <alignment horizontal="center" vertical="center"/>
    </xf>
    <xf numFmtId="164" fontId="22" fillId="9" borderId="2" xfId="0" applyNumberFormat="1" applyFont="1" applyFill="1" applyBorder="1" applyAlignment="1">
      <alignment horizontal="right" vertical="center" wrapText="1"/>
    </xf>
    <xf numFmtId="0" fontId="19" fillId="3" borderId="2" xfId="0" applyFont="1" applyFill="1" applyBorder="1" applyAlignment="1">
      <alignment horizontal="left" vertical="top"/>
    </xf>
    <xf numFmtId="0" fontId="17" fillId="0" borderId="0" xfId="0" applyFont="1" applyAlignment="1" applyProtection="1">
      <alignment horizontal="center"/>
    </xf>
    <xf numFmtId="0" fontId="28" fillId="3" borderId="17" xfId="0" applyFont="1" applyFill="1" applyBorder="1" applyAlignment="1" applyProtection="1">
      <alignment horizontal="left" vertical="top"/>
      <protection locked="0"/>
    </xf>
    <xf numFmtId="0" fontId="21" fillId="3" borderId="6" xfId="0" applyFont="1" applyFill="1" applyBorder="1" applyAlignment="1" applyProtection="1">
      <protection locked="0"/>
    </xf>
    <xf numFmtId="0" fontId="12" fillId="0" borderId="0" xfId="0" applyFont="1" applyProtection="1"/>
    <xf numFmtId="0" fontId="26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/>
    </xf>
    <xf numFmtId="0" fontId="21" fillId="9" borderId="3" xfId="0" applyFont="1" applyFill="1" applyBorder="1" applyAlignment="1" applyProtection="1">
      <alignment vertical="top" wrapText="1"/>
      <protection locked="0"/>
    </xf>
    <xf numFmtId="0" fontId="21" fillId="9" borderId="2" xfId="0" applyFont="1" applyFill="1" applyBorder="1" applyAlignment="1" applyProtection="1">
      <alignment vertical="top" wrapText="1"/>
      <protection locked="0"/>
    </xf>
    <xf numFmtId="0" fontId="21" fillId="7" borderId="2" xfId="0" applyFont="1" applyFill="1" applyBorder="1" applyAlignment="1" applyProtection="1">
      <alignment horizontal="left" vertical="top" wrapText="1"/>
      <protection locked="0"/>
    </xf>
    <xf numFmtId="167" fontId="21" fillId="5" borderId="2" xfId="0" applyNumberFormat="1" applyFont="1" applyFill="1" applyBorder="1" applyAlignment="1" applyProtection="1">
      <alignment horizontal="right" vertical="center"/>
      <protection locked="0"/>
    </xf>
    <xf numFmtId="3" fontId="22" fillId="0" borderId="2" xfId="0" applyNumberFormat="1" applyFont="1" applyBorder="1" applyAlignment="1">
      <alignment vertical="center" wrapText="1"/>
    </xf>
    <xf numFmtId="3" fontId="33" fillId="3" borderId="2" xfId="0" applyNumberFormat="1" applyFont="1" applyFill="1" applyBorder="1" applyAlignment="1">
      <alignment horizontal="right" wrapText="1"/>
    </xf>
    <xf numFmtId="0" fontId="29" fillId="3" borderId="0" xfId="0" applyFont="1" applyFill="1" applyBorder="1" applyAlignment="1"/>
    <xf numFmtId="0" fontId="21" fillId="3" borderId="4" xfId="0" applyFont="1" applyFill="1" applyBorder="1" applyAlignment="1"/>
    <xf numFmtId="0" fontId="25" fillId="10" borderId="2" xfId="0" applyFont="1" applyFill="1" applyBorder="1" applyAlignment="1" applyProtection="1">
      <alignment horizontal="center" vertical="center" wrapText="1"/>
      <protection locked="0"/>
    </xf>
    <xf numFmtId="0" fontId="19" fillId="10" borderId="2" xfId="0" applyFont="1" applyFill="1" applyBorder="1" applyAlignment="1" applyProtection="1">
      <alignment horizontal="center" vertical="center"/>
      <protection locked="0"/>
    </xf>
    <xf numFmtId="0" fontId="21" fillId="10" borderId="0" xfId="0" applyFont="1" applyFill="1"/>
    <xf numFmtId="168" fontId="25" fillId="5" borderId="2" xfId="0" applyNumberFormat="1" applyFont="1" applyFill="1" applyBorder="1" applyAlignment="1" applyProtection="1">
      <alignment horizontal="right" vertical="center" wrapText="1"/>
      <protection locked="0"/>
    </xf>
    <xf numFmtId="2" fontId="5" fillId="3" borderId="0" xfId="0" applyNumberFormat="1" applyFont="1" applyFill="1" applyBorder="1" applyAlignment="1">
      <alignment vertical="center"/>
    </xf>
    <xf numFmtId="3" fontId="21" fillId="11" borderId="2" xfId="0" applyNumberFormat="1" applyFont="1" applyFill="1" applyBorder="1" applyAlignment="1" applyProtection="1">
      <alignment horizontal="right" vertical="center"/>
      <protection locked="0"/>
    </xf>
    <xf numFmtId="0" fontId="26" fillId="0" borderId="2" xfId="0" applyFont="1" applyBorder="1" applyAlignment="1">
      <alignment horizontal="center" vertical="center" wrapText="1"/>
    </xf>
    <xf numFmtId="3" fontId="21" fillId="5" borderId="2" xfId="0" applyNumberFormat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 applyAlignment="1">
      <alignment horizontal="left"/>
    </xf>
    <xf numFmtId="165" fontId="10" fillId="5" borderId="0" xfId="0" applyNumberFormat="1" applyFont="1" applyFill="1" applyBorder="1" applyAlignment="1" applyProtection="1">
      <alignment horizontal="left"/>
      <protection locked="0"/>
    </xf>
    <xf numFmtId="0" fontId="30" fillId="3" borderId="0" xfId="1" applyFont="1" applyFill="1" applyAlignment="1" applyProtection="1">
      <alignment wrapText="1"/>
    </xf>
    <xf numFmtId="0" fontId="27" fillId="0" borderId="2" xfId="0" applyFont="1" applyBorder="1" applyAlignment="1">
      <alignment horizontal="justify" vertical="center" wrapText="1"/>
    </xf>
    <xf numFmtId="0" fontId="19" fillId="0" borderId="0" xfId="0" applyFont="1"/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31" fillId="0" borderId="0" xfId="0" applyFont="1"/>
    <xf numFmtId="0" fontId="41" fillId="0" borderId="2" xfId="0" applyFont="1" applyBorder="1" applyAlignment="1">
      <alignment vertical="center" wrapText="1"/>
    </xf>
    <xf numFmtId="0" fontId="41" fillId="0" borderId="2" xfId="0" applyFont="1" applyBorder="1" applyAlignment="1">
      <alignment horizontal="right" vertical="center" wrapText="1" indent="5"/>
    </xf>
    <xf numFmtId="0" fontId="42" fillId="0" borderId="2" xfId="0" applyFont="1" applyBorder="1" applyAlignment="1">
      <alignment vertical="center" wrapText="1"/>
    </xf>
    <xf numFmtId="3" fontId="42" fillId="0" borderId="2" xfId="0" applyNumberFormat="1" applyFont="1" applyBorder="1" applyAlignment="1">
      <alignment vertical="center" wrapText="1"/>
    </xf>
    <xf numFmtId="3" fontId="21" fillId="5" borderId="2" xfId="0" applyNumberFormat="1" applyFont="1" applyFill="1" applyBorder="1" applyAlignment="1" applyProtection="1">
      <alignment vertical="top" wrapText="1"/>
      <protection locked="0"/>
    </xf>
    <xf numFmtId="49" fontId="21" fillId="3" borderId="0" xfId="0" applyNumberFormat="1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26" fillId="3" borderId="0" xfId="0" applyFont="1" applyFill="1" applyAlignment="1">
      <alignment horizontal="left" vertical="top" wrapText="1"/>
    </xf>
    <xf numFmtId="0" fontId="21" fillId="3" borderId="1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 vertical="top"/>
    </xf>
    <xf numFmtId="164" fontId="21" fillId="9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4" xfId="0" applyFont="1" applyFill="1" applyBorder="1" applyAlignment="1">
      <alignment vertical="top"/>
    </xf>
    <xf numFmtId="0" fontId="21" fillId="11" borderId="4" xfId="0" applyFont="1" applyFill="1" applyBorder="1" applyAlignment="1" applyProtection="1">
      <alignment vertical="center"/>
      <protection locked="0"/>
    </xf>
    <xf numFmtId="0" fontId="21" fillId="9" borderId="4" xfId="0" applyFont="1" applyFill="1" applyBorder="1" applyAlignment="1" applyProtection="1">
      <alignment vertical="center"/>
      <protection locked="0"/>
    </xf>
    <xf numFmtId="167" fontId="21" fillId="5" borderId="4" xfId="0" applyNumberFormat="1" applyFont="1" applyFill="1" applyBorder="1" applyAlignment="1" applyProtection="1">
      <alignment horizontal="left" vertical="center"/>
      <protection locked="0"/>
    </xf>
    <xf numFmtId="0" fontId="26" fillId="0" borderId="4" xfId="0" applyFont="1" applyBorder="1" applyAlignment="1">
      <alignment horizontal="center" vertical="center" wrapText="1"/>
    </xf>
    <xf numFmtId="0" fontId="24" fillId="3" borderId="0" xfId="0" applyFont="1" applyFill="1"/>
    <xf numFmtId="0" fontId="21" fillId="3" borderId="2" xfId="0" applyFont="1" applyFill="1" applyBorder="1" applyAlignment="1" applyProtection="1">
      <alignment horizontal="center" vertical="top" wrapText="1"/>
      <protection locked="0"/>
    </xf>
    <xf numFmtId="3" fontId="21" fillId="3" borderId="2" xfId="0" applyNumberFormat="1" applyFont="1" applyFill="1" applyBorder="1" applyAlignment="1" applyProtection="1">
      <alignment horizontal="right" vertical="top" wrapText="1"/>
      <protection locked="0"/>
    </xf>
    <xf numFmtId="3" fontId="21" fillId="3" borderId="2" xfId="0" applyNumberFormat="1" applyFont="1" applyFill="1" applyBorder="1" applyAlignment="1" applyProtection="1">
      <alignment vertical="top" wrapText="1"/>
      <protection locked="0"/>
    </xf>
    <xf numFmtId="0" fontId="36" fillId="3" borderId="0" xfId="0" applyFont="1" applyFill="1" applyAlignment="1">
      <alignment horizontal="center" wrapText="1"/>
    </xf>
    <xf numFmtId="0" fontId="36" fillId="3" borderId="0" xfId="0" applyFont="1" applyFill="1" applyAlignment="1">
      <alignment horizontal="center"/>
    </xf>
    <xf numFmtId="0" fontId="38" fillId="5" borderId="0" xfId="0" applyFont="1" applyFill="1" applyBorder="1" applyAlignment="1" applyProtection="1">
      <alignment horizontal="center"/>
      <protection locked="0"/>
    </xf>
    <xf numFmtId="0" fontId="25" fillId="3" borderId="2" xfId="0" applyFont="1" applyFill="1" applyBorder="1" applyAlignment="1">
      <alignment horizontal="left" vertical="top"/>
    </xf>
    <xf numFmtId="0" fontId="22" fillId="3" borderId="0" xfId="0" applyFont="1" applyFill="1" applyAlignment="1">
      <alignment horizontal="left" vertical="top" indent="2"/>
    </xf>
    <xf numFmtId="0" fontId="21" fillId="7" borderId="4" xfId="0" applyFont="1" applyFill="1" applyBorder="1" applyAlignment="1" applyProtection="1">
      <alignment horizontal="left" vertical="center" wrapText="1"/>
      <protection locked="0"/>
    </xf>
    <xf numFmtId="0" fontId="21" fillId="7" borderId="3" xfId="0" applyFont="1" applyFill="1" applyBorder="1" applyAlignment="1" applyProtection="1">
      <alignment horizontal="left" vertical="center" wrapText="1"/>
      <protection locked="0"/>
    </xf>
    <xf numFmtId="0" fontId="21" fillId="7" borderId="6" xfId="0" applyFont="1" applyFill="1" applyBorder="1" applyAlignment="1" applyProtection="1">
      <alignment horizontal="left" vertical="center" wrapText="1"/>
      <protection locked="0"/>
    </xf>
    <xf numFmtId="49" fontId="21" fillId="7" borderId="4" xfId="0" applyNumberFormat="1" applyFont="1" applyFill="1" applyBorder="1" applyAlignment="1" applyProtection="1">
      <alignment horizontal="left" vertical="center"/>
      <protection locked="0"/>
    </xf>
    <xf numFmtId="49" fontId="21" fillId="7" borderId="3" xfId="0" applyNumberFormat="1" applyFont="1" applyFill="1" applyBorder="1" applyAlignment="1" applyProtection="1">
      <alignment horizontal="left" vertical="center"/>
      <protection locked="0"/>
    </xf>
    <xf numFmtId="49" fontId="21" fillId="7" borderId="6" xfId="0" applyNumberFormat="1" applyFont="1" applyFill="1" applyBorder="1" applyAlignment="1" applyProtection="1">
      <alignment horizontal="left" vertical="center"/>
      <protection locked="0"/>
    </xf>
    <xf numFmtId="0" fontId="21" fillId="7" borderId="4" xfId="0" applyFont="1" applyFill="1" applyBorder="1" applyAlignment="1" applyProtection="1">
      <alignment horizontal="left" vertical="center"/>
      <protection locked="0"/>
    </xf>
    <xf numFmtId="0" fontId="21" fillId="7" borderId="3" xfId="0" applyFont="1" applyFill="1" applyBorder="1" applyAlignment="1" applyProtection="1">
      <alignment horizontal="left" vertical="center"/>
      <protection locked="0"/>
    </xf>
    <xf numFmtId="0" fontId="21" fillId="7" borderId="6" xfId="0" applyFont="1" applyFill="1" applyBorder="1" applyAlignment="1" applyProtection="1">
      <alignment horizontal="left" vertical="center"/>
      <protection locked="0"/>
    </xf>
    <xf numFmtId="0" fontId="25" fillId="3" borderId="4" xfId="0" applyFont="1" applyFill="1" applyBorder="1" applyAlignment="1">
      <alignment horizontal="left" vertical="top" wrapText="1"/>
    </xf>
    <xf numFmtId="0" fontId="25" fillId="3" borderId="3" xfId="0" applyFont="1" applyFill="1" applyBorder="1" applyAlignment="1">
      <alignment horizontal="left" vertical="top"/>
    </xf>
    <xf numFmtId="0" fontId="25" fillId="3" borderId="6" xfId="0" applyFont="1" applyFill="1" applyBorder="1" applyAlignment="1">
      <alignment horizontal="left" vertical="top"/>
    </xf>
    <xf numFmtId="0" fontId="21" fillId="7" borderId="4" xfId="0" applyFont="1" applyFill="1" applyBorder="1" applyAlignment="1" applyProtection="1">
      <alignment horizontal="center"/>
      <protection locked="0"/>
    </xf>
    <xf numFmtId="0" fontId="21" fillId="7" borderId="3" xfId="0" applyFont="1" applyFill="1" applyBorder="1" applyAlignment="1" applyProtection="1">
      <alignment horizontal="center"/>
      <protection locked="0"/>
    </xf>
    <xf numFmtId="0" fontId="21" fillId="7" borderId="6" xfId="0" applyFont="1" applyFill="1" applyBorder="1" applyAlignment="1" applyProtection="1">
      <alignment horizontal="center"/>
      <protection locked="0"/>
    </xf>
    <xf numFmtId="0" fontId="21" fillId="3" borderId="4" xfId="0" applyFont="1" applyFill="1" applyBorder="1" applyAlignment="1">
      <alignment horizontal="left" vertical="top"/>
    </xf>
    <xf numFmtId="0" fontId="21" fillId="3" borderId="3" xfId="0" applyFont="1" applyFill="1" applyBorder="1" applyAlignment="1">
      <alignment horizontal="left" vertical="top"/>
    </xf>
    <xf numFmtId="0" fontId="21" fillId="3" borderId="6" xfId="0" applyFont="1" applyFill="1" applyBorder="1" applyAlignment="1">
      <alignment horizontal="left" vertical="top"/>
    </xf>
    <xf numFmtId="0" fontId="21" fillId="7" borderId="2" xfId="0" applyFont="1" applyFill="1" applyBorder="1" applyAlignment="1" applyProtection="1">
      <alignment horizontal="center" vertical="center"/>
      <protection locked="0"/>
    </xf>
    <xf numFmtId="0" fontId="21" fillId="10" borderId="2" xfId="0" applyFont="1" applyFill="1" applyBorder="1" applyAlignment="1" applyProtection="1">
      <alignment horizontal="center"/>
      <protection locked="0"/>
    </xf>
    <xf numFmtId="0" fontId="21" fillId="5" borderId="2" xfId="0" applyFont="1" applyFill="1" applyBorder="1" applyAlignment="1" applyProtection="1">
      <alignment horizontal="center"/>
      <protection locked="0"/>
    </xf>
    <xf numFmtId="0" fontId="23" fillId="3" borderId="4" xfId="0" applyFont="1" applyFill="1" applyBorder="1" applyAlignment="1">
      <alignment horizontal="right" vertical="center"/>
    </xf>
    <xf numFmtId="0" fontId="23" fillId="3" borderId="3" xfId="0" applyFont="1" applyFill="1" applyBorder="1" applyAlignment="1">
      <alignment horizontal="right" vertical="center"/>
    </xf>
    <xf numFmtId="0" fontId="23" fillId="3" borderId="6" xfId="0" applyFont="1" applyFill="1" applyBorder="1" applyAlignment="1">
      <alignment horizontal="right" vertical="center"/>
    </xf>
    <xf numFmtId="49" fontId="21" fillId="3" borderId="5" xfId="0" applyNumberFormat="1" applyFont="1" applyFill="1" applyBorder="1" applyAlignment="1">
      <alignment horizontal="center" vertical="center"/>
    </xf>
    <xf numFmtId="49" fontId="21" fillId="3" borderId="16" xfId="0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left" vertical="top"/>
    </xf>
    <xf numFmtId="0" fontId="21" fillId="3" borderId="4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left" vertical="center"/>
    </xf>
    <xf numFmtId="0" fontId="21" fillId="3" borderId="10" xfId="0" applyFont="1" applyFill="1" applyBorder="1" applyAlignment="1">
      <alignment horizontal="left" vertical="center" wrapText="1"/>
    </xf>
    <xf numFmtId="0" fontId="21" fillId="3" borderId="7" xfId="0" applyFont="1" applyFill="1" applyBorder="1" applyAlignment="1">
      <alignment horizontal="left" vertical="center" wrapText="1"/>
    </xf>
    <xf numFmtId="0" fontId="21" fillId="3" borderId="11" xfId="0" applyFont="1" applyFill="1" applyBorder="1" applyAlignment="1">
      <alignment horizontal="left" vertical="center" wrapText="1"/>
    </xf>
    <xf numFmtId="0" fontId="21" fillId="3" borderId="12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left" vertical="center" wrapText="1"/>
    </xf>
    <xf numFmtId="0" fontId="21" fillId="3" borderId="13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/>
    </xf>
    <xf numFmtId="0" fontId="21" fillId="7" borderId="2" xfId="0" applyFont="1" applyFill="1" applyBorder="1" applyAlignment="1" applyProtection="1">
      <alignment horizontal="left" vertical="top" wrapText="1"/>
      <protection locked="0"/>
    </xf>
    <xf numFmtId="0" fontId="21" fillId="3" borderId="2" xfId="0" applyFont="1" applyFill="1" applyBorder="1" applyAlignment="1">
      <alignment horizontal="left" vertical="top"/>
    </xf>
    <xf numFmtId="164" fontId="21" fillId="5" borderId="5" xfId="0" applyNumberFormat="1" applyFont="1" applyFill="1" applyBorder="1" applyAlignment="1" applyProtection="1">
      <alignment horizontal="center" vertical="center"/>
      <protection locked="0"/>
    </xf>
    <xf numFmtId="164" fontId="21" fillId="5" borderId="16" xfId="0" applyNumberFormat="1" applyFont="1" applyFill="1" applyBorder="1" applyAlignment="1" applyProtection="1">
      <alignment horizontal="center" vertical="center"/>
      <protection locked="0"/>
    </xf>
    <xf numFmtId="164" fontId="21" fillId="5" borderId="9" xfId="0" applyNumberFormat="1" applyFont="1" applyFill="1" applyBorder="1" applyAlignment="1" applyProtection="1">
      <alignment horizontal="center" vertical="center"/>
      <protection locked="0"/>
    </xf>
    <xf numFmtId="0" fontId="25" fillId="3" borderId="2" xfId="0" applyFont="1" applyFill="1" applyBorder="1" applyAlignment="1">
      <alignment horizontal="center" vertical="center"/>
    </xf>
    <xf numFmtId="164" fontId="25" fillId="5" borderId="5" xfId="0" applyNumberFormat="1" applyFont="1" applyFill="1" applyBorder="1" applyAlignment="1" applyProtection="1">
      <alignment horizontal="center" vertical="center"/>
      <protection locked="0"/>
    </xf>
    <xf numFmtId="164" fontId="25" fillId="5" borderId="16" xfId="0" applyNumberFormat="1" applyFont="1" applyFill="1" applyBorder="1" applyAlignment="1" applyProtection="1">
      <alignment horizontal="center" vertical="center"/>
      <protection locked="0"/>
    </xf>
    <xf numFmtId="164" fontId="25" fillId="5" borderId="9" xfId="0" applyNumberFormat="1" applyFont="1" applyFill="1" applyBorder="1" applyAlignment="1" applyProtection="1">
      <alignment horizontal="center" vertical="center"/>
      <protection locked="0"/>
    </xf>
    <xf numFmtId="164" fontId="25" fillId="9" borderId="5" xfId="0" applyNumberFormat="1" applyFont="1" applyFill="1" applyBorder="1" applyAlignment="1" applyProtection="1">
      <alignment horizontal="center" vertical="center" wrapText="1"/>
      <protection locked="0"/>
    </xf>
    <xf numFmtId="164" fontId="25" fillId="9" borderId="16" xfId="0" applyNumberFormat="1" applyFont="1" applyFill="1" applyBorder="1" applyAlignment="1" applyProtection="1">
      <alignment horizontal="center" vertical="center" wrapText="1"/>
      <protection locked="0"/>
    </xf>
    <xf numFmtId="164" fontId="25" fillId="9" borderId="9" xfId="0" applyNumberFormat="1" applyFont="1" applyFill="1" applyBorder="1" applyAlignment="1" applyProtection="1">
      <alignment horizontal="center" vertical="center" wrapText="1"/>
      <protection locked="0"/>
    </xf>
    <xf numFmtId="0" fontId="25" fillId="9" borderId="5" xfId="0" applyFont="1" applyFill="1" applyBorder="1" applyAlignment="1" applyProtection="1">
      <alignment horizontal="center" vertical="center"/>
      <protection locked="0"/>
    </xf>
    <xf numFmtId="0" fontId="25" fillId="9" borderId="16" xfId="0" applyFont="1" applyFill="1" applyBorder="1" applyAlignment="1" applyProtection="1">
      <alignment horizontal="center" vertical="center"/>
      <protection locked="0"/>
    </xf>
    <xf numFmtId="0" fontId="25" fillId="9" borderId="9" xfId="0" applyFont="1" applyFill="1" applyBorder="1" applyAlignment="1" applyProtection="1">
      <alignment horizontal="center" vertical="center"/>
      <protection locked="0"/>
    </xf>
    <xf numFmtId="0" fontId="27" fillId="3" borderId="7" xfId="0" applyFont="1" applyFill="1" applyBorder="1" applyAlignment="1">
      <alignment horizontal="left" vertical="top" wrapText="1"/>
    </xf>
    <xf numFmtId="167" fontId="21" fillId="9" borderId="2" xfId="0" applyNumberFormat="1" applyFont="1" applyFill="1" applyBorder="1" applyAlignment="1" applyProtection="1">
      <alignment horizontal="center" vertical="top"/>
      <protection locked="0"/>
    </xf>
    <xf numFmtId="0" fontId="21" fillId="9" borderId="2" xfId="0" applyFont="1" applyFill="1" applyBorder="1" applyAlignment="1" applyProtection="1">
      <alignment horizontal="center" vertical="top"/>
      <protection locked="0"/>
    </xf>
    <xf numFmtId="0" fontId="27" fillId="3" borderId="2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top"/>
    </xf>
    <xf numFmtId="0" fontId="21" fillId="3" borderId="5" xfId="0" applyFont="1" applyFill="1" applyBorder="1" applyAlignment="1">
      <alignment horizontal="left" vertical="center"/>
    </xf>
    <xf numFmtId="167" fontId="21" fillId="5" borderId="2" xfId="0" applyNumberFormat="1" applyFont="1" applyFill="1" applyBorder="1" applyAlignment="1" applyProtection="1">
      <alignment horizontal="right" vertical="center"/>
      <protection locked="0"/>
    </xf>
    <xf numFmtId="0" fontId="27" fillId="3" borderId="4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vertical="center"/>
    </xf>
    <xf numFmtId="0" fontId="25" fillId="5" borderId="2" xfId="0" applyFont="1" applyFill="1" applyBorder="1" applyAlignment="1" applyProtection="1">
      <alignment horizontal="center" vertical="center"/>
      <protection locked="0"/>
    </xf>
    <xf numFmtId="0" fontId="27" fillId="3" borderId="4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left" vertical="center"/>
    </xf>
    <xf numFmtId="0" fontId="21" fillId="5" borderId="2" xfId="0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>
      <alignment horizontal="left" vertical="top" wrapText="1"/>
    </xf>
    <xf numFmtId="0" fontId="26" fillId="3" borderId="11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wrapText="1"/>
    </xf>
    <xf numFmtId="0" fontId="26" fillId="3" borderId="7" xfId="0" applyFont="1" applyFill="1" applyBorder="1" applyAlignment="1">
      <alignment horizontal="left" vertical="top" wrapText="1"/>
    </xf>
    <xf numFmtId="0" fontId="26" fillId="5" borderId="2" xfId="0" applyFont="1" applyFill="1" applyBorder="1" applyAlignment="1" applyProtection="1">
      <alignment horizontal="center" vertical="center" wrapText="1"/>
      <protection locked="0"/>
    </xf>
    <xf numFmtId="0" fontId="22" fillId="3" borderId="4" xfId="0" applyFont="1" applyFill="1" applyBorder="1" applyAlignment="1">
      <alignment horizontal="right" vertical="center" wrapText="1"/>
    </xf>
    <xf numFmtId="0" fontId="22" fillId="3" borderId="3" xfId="0" applyFont="1" applyFill="1" applyBorder="1" applyAlignment="1">
      <alignment horizontal="right" vertical="center" wrapText="1"/>
    </xf>
    <xf numFmtId="0" fontId="22" fillId="3" borderId="6" xfId="0" applyFont="1" applyFill="1" applyBorder="1" applyAlignment="1">
      <alignment horizontal="right" vertical="center" wrapText="1"/>
    </xf>
    <xf numFmtId="0" fontId="23" fillId="3" borderId="0" xfId="0" applyFont="1" applyFill="1" applyAlignment="1">
      <alignment horizontal="left" indent="2"/>
    </xf>
    <xf numFmtId="0" fontId="26" fillId="3" borderId="5" xfId="0" applyFont="1" applyFill="1" applyBorder="1" applyAlignment="1">
      <alignment horizontal="center" vertical="top" wrapText="1"/>
    </xf>
    <xf numFmtId="0" fontId="26" fillId="3" borderId="9" xfId="0" applyFont="1" applyFill="1" applyBorder="1" applyAlignment="1">
      <alignment horizontal="center" vertical="top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left" vertical="top" wrapText="1"/>
    </xf>
    <xf numFmtId="0" fontId="26" fillId="3" borderId="11" xfId="0" applyFont="1" applyFill="1" applyBorder="1" applyAlignment="1">
      <alignment horizontal="left" vertical="top" wrapText="1"/>
    </xf>
    <xf numFmtId="0" fontId="26" fillId="3" borderId="14" xfId="0" applyFont="1" applyFill="1" applyBorder="1" applyAlignment="1">
      <alignment horizontal="left" vertical="top" wrapText="1"/>
    </xf>
    <xf numFmtId="0" fontId="26" fillId="3" borderId="1" xfId="0" applyFont="1" applyFill="1" applyBorder="1" applyAlignment="1">
      <alignment horizontal="left" vertical="top" wrapText="1"/>
    </xf>
    <xf numFmtId="0" fontId="26" fillId="3" borderId="15" xfId="0" applyFont="1" applyFill="1" applyBorder="1" applyAlignment="1">
      <alignment horizontal="left" vertical="top" wrapText="1"/>
    </xf>
    <xf numFmtId="0" fontId="37" fillId="7" borderId="4" xfId="0" applyFont="1" applyFill="1" applyBorder="1" applyAlignment="1" applyProtection="1">
      <alignment horizontal="left" vertical="top" wrapText="1"/>
      <protection locked="0"/>
    </xf>
    <xf numFmtId="0" fontId="37" fillId="7" borderId="3" xfId="0" applyFont="1" applyFill="1" applyBorder="1" applyAlignment="1" applyProtection="1">
      <alignment horizontal="left" vertical="top" wrapText="1"/>
      <protection locked="0"/>
    </xf>
    <xf numFmtId="0" fontId="37" fillId="7" borderId="6" xfId="0" applyFont="1" applyFill="1" applyBorder="1" applyAlignment="1" applyProtection="1">
      <alignment horizontal="left" vertical="top" wrapText="1"/>
      <protection locked="0"/>
    </xf>
    <xf numFmtId="0" fontId="21" fillId="7" borderId="2" xfId="0" applyFont="1" applyFill="1" applyBorder="1" applyAlignment="1" applyProtection="1">
      <alignment horizontal="left" vertical="top"/>
      <protection locked="0"/>
    </xf>
    <xf numFmtId="0" fontId="21" fillId="3" borderId="2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vertical="top" wrapText="1"/>
    </xf>
    <xf numFmtId="0" fontId="21" fillId="7" borderId="4" xfId="0" applyFont="1" applyFill="1" applyBorder="1" applyAlignment="1" applyProtection="1">
      <alignment horizontal="left" vertical="top" wrapText="1"/>
      <protection locked="0"/>
    </xf>
    <xf numFmtId="0" fontId="21" fillId="7" borderId="3" xfId="0" applyFont="1" applyFill="1" applyBorder="1" applyAlignment="1" applyProtection="1">
      <alignment horizontal="left" vertical="top" wrapText="1"/>
      <protection locked="0"/>
    </xf>
    <xf numFmtId="0" fontId="21" fillId="7" borderId="6" xfId="0" applyFont="1" applyFill="1" applyBorder="1" applyAlignment="1" applyProtection="1">
      <alignment horizontal="left" vertical="top" wrapText="1"/>
      <protection locked="0"/>
    </xf>
    <xf numFmtId="0" fontId="21" fillId="3" borderId="2" xfId="0" applyFont="1" applyFill="1" applyBorder="1" applyAlignment="1">
      <alignment horizontal="left"/>
    </xf>
    <xf numFmtId="0" fontId="21" fillId="3" borderId="6" xfId="0" applyFont="1" applyFill="1" applyBorder="1" applyAlignment="1">
      <alignment horizontal="left" vertical="center"/>
    </xf>
    <xf numFmtId="0" fontId="23" fillId="0" borderId="0" xfId="0" applyFont="1" applyAlignment="1">
      <alignment horizontal="left" indent="2"/>
    </xf>
    <xf numFmtId="0" fontId="25" fillId="4" borderId="2" xfId="0" applyFont="1" applyFill="1" applyBorder="1" applyAlignment="1">
      <alignment horizontal="left"/>
    </xf>
    <xf numFmtId="0" fontId="22" fillId="3" borderId="4" xfId="0" applyFont="1" applyFill="1" applyBorder="1" applyAlignment="1">
      <alignment horizontal="left"/>
    </xf>
    <xf numFmtId="0" fontId="22" fillId="3" borderId="3" xfId="0" applyFont="1" applyFill="1" applyBorder="1" applyAlignment="1">
      <alignment horizontal="left"/>
    </xf>
    <xf numFmtId="0" fontId="22" fillId="3" borderId="6" xfId="0" applyFont="1" applyFill="1" applyBorder="1" applyAlignment="1">
      <alignment horizontal="left"/>
    </xf>
    <xf numFmtId="0" fontId="23" fillId="4" borderId="4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left"/>
    </xf>
    <xf numFmtId="0" fontId="26" fillId="4" borderId="2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top" wrapText="1"/>
    </xf>
    <xf numFmtId="0" fontId="21" fillId="3" borderId="5" xfId="0" applyFont="1" applyFill="1" applyBorder="1" applyAlignment="1">
      <alignment vertical="center" wrapText="1"/>
    </xf>
    <xf numFmtId="0" fontId="21" fillId="3" borderId="9" xfId="0" applyFont="1" applyFill="1" applyBorder="1" applyAlignment="1">
      <alignment vertical="center" wrapText="1"/>
    </xf>
    <xf numFmtId="0" fontId="21" fillId="3" borderId="16" xfId="0" applyFont="1" applyFill="1" applyBorder="1" applyAlignment="1">
      <alignment vertical="center" wrapText="1"/>
    </xf>
    <xf numFmtId="0" fontId="37" fillId="7" borderId="2" xfId="0" applyFont="1" applyFill="1" applyBorder="1" applyAlignment="1" applyProtection="1">
      <alignment horizontal="center" vertical="top" wrapText="1"/>
      <protection locked="0"/>
    </xf>
    <xf numFmtId="0" fontId="21" fillId="3" borderId="4" xfId="0" applyFont="1" applyFill="1" applyBorder="1" applyAlignment="1">
      <alignment horizontal="left" vertical="top" wrapText="1"/>
    </xf>
    <xf numFmtId="0" fontId="21" fillId="3" borderId="3" xfId="0" applyFont="1" applyFill="1" applyBorder="1" applyAlignment="1">
      <alignment horizontal="left" vertical="top" wrapText="1"/>
    </xf>
    <xf numFmtId="0" fontId="21" fillId="3" borderId="6" xfId="0" applyFont="1" applyFill="1" applyBorder="1" applyAlignment="1">
      <alignment horizontal="left" vertical="top" wrapText="1"/>
    </xf>
    <xf numFmtId="0" fontId="21" fillId="3" borderId="14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15" xfId="0" applyFont="1" applyFill="1" applyBorder="1" applyAlignment="1">
      <alignment horizontal="left" vertical="center" wrapText="1"/>
    </xf>
    <xf numFmtId="0" fontId="21" fillId="3" borderId="10" xfId="0" applyFont="1" applyFill="1" applyBorder="1" applyAlignment="1">
      <alignment horizontal="left" vertical="top" wrapText="1"/>
    </xf>
    <xf numFmtId="0" fontId="21" fillId="3" borderId="7" xfId="0" applyFont="1" applyFill="1" applyBorder="1" applyAlignment="1">
      <alignment horizontal="left" vertical="top" wrapText="1"/>
    </xf>
    <xf numFmtId="0" fontId="21" fillId="3" borderId="2" xfId="0" applyFont="1" applyFill="1" applyBorder="1" applyAlignment="1">
      <alignment vertical="top"/>
    </xf>
    <xf numFmtId="0" fontId="25" fillId="7" borderId="2" xfId="0" applyFont="1" applyFill="1" applyBorder="1" applyAlignment="1" applyProtection="1">
      <alignment horizontal="left" vertical="top" wrapText="1"/>
      <protection locked="0"/>
    </xf>
    <xf numFmtId="0" fontId="26" fillId="3" borderId="0" xfId="0" applyFont="1" applyFill="1" applyAlignment="1">
      <alignment horizontal="left" vertical="top" wrapText="1"/>
    </xf>
    <xf numFmtId="0" fontId="26" fillId="3" borderId="0" xfId="0" applyFont="1" applyFill="1" applyAlignment="1">
      <alignment horizontal="left" vertical="top"/>
    </xf>
    <xf numFmtId="0" fontId="26" fillId="3" borderId="16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 applyProtection="1">
      <alignment horizontal="left"/>
      <protection locked="0"/>
    </xf>
    <xf numFmtId="0" fontId="21" fillId="7" borderId="3" xfId="0" applyFont="1" applyFill="1" applyBorder="1" applyAlignment="1" applyProtection="1">
      <alignment horizontal="left"/>
      <protection locked="0"/>
    </xf>
    <xf numFmtId="0" fontId="21" fillId="7" borderId="6" xfId="0" applyFont="1" applyFill="1" applyBorder="1" applyAlignment="1" applyProtection="1">
      <alignment horizontal="left"/>
      <protection locked="0"/>
    </xf>
    <xf numFmtId="0" fontId="29" fillId="3" borderId="2" xfId="0" applyFont="1" applyFill="1" applyBorder="1" applyAlignment="1">
      <alignment horizontal="left" vertical="top" wrapText="1"/>
    </xf>
    <xf numFmtId="0" fontId="19" fillId="7" borderId="2" xfId="0" applyFont="1" applyFill="1" applyBorder="1" applyAlignment="1" applyProtection="1">
      <alignment horizontal="left" vertical="top" wrapText="1"/>
      <protection locked="0"/>
    </xf>
    <xf numFmtId="0" fontId="23" fillId="3" borderId="0" xfId="0" applyFont="1" applyFill="1" applyAlignment="1">
      <alignment horizontal="left" vertical="top" indent="2"/>
    </xf>
    <xf numFmtId="0" fontId="19" fillId="3" borderId="4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top" wrapText="1"/>
    </xf>
    <xf numFmtId="0" fontId="19" fillId="3" borderId="2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top" wrapText="1" indent="2"/>
    </xf>
    <xf numFmtId="0" fontId="21" fillId="3" borderId="1" xfId="0" applyFont="1" applyFill="1" applyBorder="1" applyAlignment="1">
      <alignment horizontal="left" vertical="top" wrapText="1" indent="2"/>
    </xf>
    <xf numFmtId="0" fontId="27" fillId="0" borderId="4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3" fontId="21" fillId="3" borderId="4" xfId="0" applyNumberFormat="1" applyFont="1" applyFill="1" applyBorder="1" applyAlignment="1" applyProtection="1">
      <alignment horizontal="center" vertical="top" wrapText="1"/>
      <protection locked="0"/>
    </xf>
    <xf numFmtId="3" fontId="21" fillId="3" borderId="6" xfId="0" applyNumberFormat="1" applyFont="1" applyFill="1" applyBorder="1" applyAlignment="1" applyProtection="1">
      <alignment horizontal="center" vertical="top" wrapText="1"/>
      <protection locked="0"/>
    </xf>
    <xf numFmtId="0" fontId="27" fillId="0" borderId="2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justify" vertical="center" wrapText="1"/>
    </xf>
    <xf numFmtId="3" fontId="21" fillId="5" borderId="4" xfId="0" applyNumberFormat="1" applyFont="1" applyFill="1" applyBorder="1" applyAlignment="1" applyProtection="1">
      <alignment horizontal="center" vertical="top" wrapText="1"/>
      <protection locked="0"/>
    </xf>
    <xf numFmtId="3" fontId="21" fillId="5" borderId="6" xfId="0" applyNumberFormat="1" applyFont="1" applyFill="1" applyBorder="1" applyAlignment="1" applyProtection="1">
      <alignment horizontal="center" vertical="top" wrapText="1"/>
      <protection locked="0"/>
    </xf>
    <xf numFmtId="0" fontId="42" fillId="0" borderId="8" xfId="0" applyFont="1" applyBorder="1" applyAlignment="1">
      <alignment horizontal="right" vertical="center" wrapText="1"/>
    </xf>
    <xf numFmtId="0" fontId="41" fillId="0" borderId="8" xfId="0" applyFont="1" applyBorder="1" applyAlignment="1">
      <alignment horizontal="right" vertical="center" wrapText="1"/>
    </xf>
    <xf numFmtId="0" fontId="41" fillId="0" borderId="8" xfId="0" applyFont="1" applyBorder="1" applyAlignment="1">
      <alignment horizontal="justify" vertical="center" wrapText="1"/>
    </xf>
    <xf numFmtId="0" fontId="31" fillId="0" borderId="8" xfId="0" applyFont="1" applyBorder="1" applyAlignment="1">
      <alignment vertical="top" wrapText="1"/>
    </xf>
    <xf numFmtId="0" fontId="43" fillId="0" borderId="8" xfId="0" applyFont="1" applyBorder="1" applyAlignment="1">
      <alignment horizontal="justify" vertical="center" wrapText="1"/>
    </xf>
    <xf numFmtId="0" fontId="26" fillId="0" borderId="8" xfId="0" applyFont="1" applyBorder="1" applyAlignment="1">
      <alignment vertical="top" wrapText="1"/>
    </xf>
    <xf numFmtId="0" fontId="1" fillId="3" borderId="0" xfId="0" applyFont="1" applyFill="1" applyAlignment="1">
      <alignment horizontal="left" vertical="top" wrapText="1" indent="2"/>
    </xf>
    <xf numFmtId="0" fontId="21" fillId="3" borderId="0" xfId="0" applyFont="1" applyFill="1" applyAlignment="1">
      <alignment horizontal="left" vertical="top" wrapText="1" indent="2"/>
    </xf>
    <xf numFmtId="0" fontId="26" fillId="0" borderId="2" xfId="0" applyFont="1" applyBorder="1" applyAlignment="1">
      <alignment horizontal="center" vertical="center" wrapText="1"/>
    </xf>
    <xf numFmtId="3" fontId="21" fillId="5" borderId="2" xfId="0" applyNumberFormat="1" applyFont="1" applyFill="1" applyBorder="1" applyAlignment="1" applyProtection="1">
      <alignment horizontal="center" vertical="top" wrapText="1"/>
      <protection locked="0"/>
    </xf>
    <xf numFmtId="2" fontId="21" fillId="3" borderId="2" xfId="0" applyNumberFormat="1" applyFont="1" applyFill="1" applyBorder="1" applyAlignment="1">
      <alignment horizontal="center" vertical="top" wrapText="1"/>
    </xf>
    <xf numFmtId="3" fontId="21" fillId="0" borderId="2" xfId="0" applyNumberFormat="1" applyFont="1" applyBorder="1" applyAlignment="1">
      <alignment horizontal="center" vertical="top" wrapText="1"/>
    </xf>
    <xf numFmtId="2" fontId="21" fillId="0" borderId="2" xfId="0" applyNumberFormat="1" applyFont="1" applyBorder="1" applyAlignment="1">
      <alignment horizontal="center" vertical="top" wrapText="1"/>
    </xf>
    <xf numFmtId="0" fontId="22" fillId="3" borderId="0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 vertical="top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right" vertical="center" wrapText="1"/>
    </xf>
    <xf numFmtId="0" fontId="22" fillId="0" borderId="3" xfId="0" applyFont="1" applyBorder="1" applyAlignment="1">
      <alignment horizontal="right" vertical="center" wrapText="1"/>
    </xf>
    <xf numFmtId="0" fontId="22" fillId="0" borderId="6" xfId="0" applyFont="1" applyBorder="1" applyAlignment="1">
      <alignment horizontal="right" vertical="center" wrapText="1"/>
    </xf>
    <xf numFmtId="0" fontId="22" fillId="7" borderId="2" xfId="0" applyFont="1" applyFill="1" applyBorder="1" applyAlignment="1" applyProtection="1">
      <alignment horizontal="center" vertical="top" wrapText="1"/>
      <protection locked="0"/>
    </xf>
    <xf numFmtId="0" fontId="5" fillId="3" borderId="0" xfId="0" applyFont="1" applyFill="1" applyAlignment="1">
      <alignment horizontal="left" wrapText="1"/>
    </xf>
    <xf numFmtId="0" fontId="27" fillId="3" borderId="7" xfId="0" applyFont="1" applyFill="1" applyBorder="1" applyAlignment="1">
      <alignment horizontal="left"/>
    </xf>
    <xf numFmtId="167" fontId="21" fillId="5" borderId="4" xfId="0" applyNumberFormat="1" applyFont="1" applyFill="1" applyBorder="1" applyAlignment="1" applyProtection="1">
      <alignment horizontal="left" vertical="center"/>
      <protection locked="0"/>
    </xf>
    <xf numFmtId="167" fontId="21" fillId="5" borderId="6" xfId="0" applyNumberFormat="1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left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Standard_HWB Kurzverf. Formular" xfId="2"/>
  </cellStyles>
  <dxfs count="1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9"/>
  <sheetViews>
    <sheetView tabSelected="1" view="pageBreakPreview" zoomScaleNormal="100" zoomScaleSheetLayoutView="100" workbookViewId="0">
      <selection activeCell="C9" sqref="C9"/>
    </sheetView>
  </sheetViews>
  <sheetFormatPr defaultRowHeight="15.75" x14ac:dyDescent="0.25"/>
  <cols>
    <col min="1" max="1" width="12.5703125" style="3" customWidth="1"/>
    <col min="2" max="2" width="104.42578125" style="3" customWidth="1"/>
    <col min="3" max="3" width="25.28515625" style="3" customWidth="1"/>
    <col min="4" max="4" width="26.7109375" style="3" customWidth="1"/>
    <col min="5" max="5" width="19.42578125" style="3" customWidth="1"/>
    <col min="6" max="16384" width="9.140625" style="3"/>
  </cols>
  <sheetData>
    <row r="1" spans="1:9" x14ac:dyDescent="0.25">
      <c r="C1" s="99"/>
      <c r="D1" s="99"/>
      <c r="E1" s="99"/>
      <c r="F1" s="99"/>
      <c r="G1" s="99"/>
      <c r="H1" s="99"/>
      <c r="I1" s="99"/>
    </row>
    <row r="2" spans="1:9" x14ac:dyDescent="0.25">
      <c r="B2" s="100"/>
      <c r="C2" s="99"/>
      <c r="D2" s="99"/>
      <c r="E2" s="99"/>
      <c r="F2" s="99"/>
      <c r="G2" s="99"/>
      <c r="H2" s="99"/>
      <c r="I2" s="99"/>
    </row>
    <row r="3" spans="1:9" x14ac:dyDescent="0.25">
      <c r="A3" s="153"/>
      <c r="B3" s="4"/>
      <c r="D3" s="99">
        <f>IF(A3="JĀ",1,0)</f>
        <v>0</v>
      </c>
      <c r="E3" s="99"/>
      <c r="F3" s="99"/>
      <c r="G3" s="99"/>
      <c r="H3" s="99"/>
      <c r="I3" s="99"/>
    </row>
    <row r="4" spans="1:9" x14ac:dyDescent="0.25">
      <c r="D4" s="99"/>
      <c r="E4" s="99"/>
      <c r="F4" s="99"/>
      <c r="G4" s="99"/>
      <c r="H4" s="99"/>
      <c r="I4" s="99"/>
    </row>
    <row r="5" spans="1:9" x14ac:dyDescent="0.25">
      <c r="A5" s="153" t="s">
        <v>349</v>
      </c>
      <c r="B5" s="4" t="s">
        <v>149</v>
      </c>
      <c r="D5" s="99">
        <f>IF(A5="LABOT",1,0)</f>
        <v>1</v>
      </c>
      <c r="E5" s="99"/>
      <c r="F5" s="99"/>
      <c r="G5" s="99"/>
      <c r="H5" s="99"/>
      <c r="I5" s="99"/>
    </row>
    <row r="6" spans="1:9" x14ac:dyDescent="0.25">
      <c r="C6" s="99"/>
      <c r="D6" s="99"/>
      <c r="E6" s="99"/>
      <c r="F6" s="99"/>
      <c r="G6" s="99"/>
      <c r="H6" s="99"/>
      <c r="I6" s="99"/>
    </row>
    <row r="8" spans="1:9" x14ac:dyDescent="0.25">
      <c r="B8" s="100"/>
      <c r="C8" s="99"/>
      <c r="D8" s="27"/>
      <c r="E8" s="27"/>
      <c r="F8" s="27"/>
      <c r="G8" s="27"/>
      <c r="H8" s="27"/>
      <c r="I8" s="27"/>
    </row>
    <row r="9" spans="1:9" x14ac:dyDescent="0.25">
      <c r="A9" s="242"/>
      <c r="B9" s="248" t="s">
        <v>270</v>
      </c>
      <c r="C9" s="249"/>
      <c r="D9" s="27"/>
      <c r="E9" s="27"/>
      <c r="F9" s="27"/>
      <c r="G9" s="27"/>
      <c r="H9" s="27"/>
      <c r="I9" s="27"/>
    </row>
    <row r="10" spans="1:9" x14ac:dyDescent="0.25">
      <c r="A10" s="242"/>
      <c r="B10" s="248" t="s">
        <v>271</v>
      </c>
      <c r="C10" s="250" t="str">
        <f>IF(ISNA(VLOOKUP(C9,SATURS!B53:E62,4,FALSE)),"",VLOOKUP(C9,SATURS!B53:E62,4,FALSE))</f>
        <v/>
      </c>
      <c r="D10" s="27"/>
      <c r="E10" s="27"/>
      <c r="F10" s="27"/>
      <c r="G10" s="27"/>
      <c r="H10" s="27"/>
      <c r="I10" s="27"/>
    </row>
    <row r="11" spans="1:9" x14ac:dyDescent="0.25">
      <c r="A11" s="242"/>
      <c r="B11" s="248" t="s">
        <v>272</v>
      </c>
      <c r="C11" s="250" t="str">
        <f>IF(ISNA(VLOOKUP(C9,SATURS!B53:E62,2,FALSE)),"",VLOOKUP(C9,SATURS!B53:E62,2,FALSE))</f>
        <v/>
      </c>
      <c r="D11" s="27"/>
      <c r="E11" s="27"/>
      <c r="F11" s="27"/>
      <c r="G11" s="27"/>
      <c r="H11" s="27"/>
      <c r="I11" s="27"/>
    </row>
    <row r="12" spans="1:9" x14ac:dyDescent="0.25">
      <c r="A12" s="242"/>
      <c r="B12" s="248" t="s">
        <v>423</v>
      </c>
      <c r="C12" s="249"/>
      <c r="D12" s="27"/>
      <c r="E12" s="27"/>
      <c r="F12" s="27"/>
      <c r="G12" s="27"/>
      <c r="H12" s="27"/>
      <c r="I12" s="27"/>
    </row>
    <row r="13" spans="1:9" x14ac:dyDescent="0.25">
      <c r="A13" s="27"/>
      <c r="B13" s="100"/>
      <c r="C13" s="27"/>
      <c r="D13" s="27"/>
      <c r="E13" s="27"/>
      <c r="F13" s="27"/>
      <c r="G13" s="27"/>
      <c r="H13" s="27"/>
      <c r="I13" s="27"/>
    </row>
    <row r="14" spans="1:9" x14ac:dyDescent="0.25">
      <c r="B14" s="100" t="s">
        <v>61</v>
      </c>
      <c r="C14" s="99"/>
      <c r="D14" s="27"/>
      <c r="E14" s="27"/>
      <c r="F14" s="27"/>
      <c r="G14" s="27"/>
      <c r="H14" s="27"/>
      <c r="I14" s="27"/>
    </row>
    <row r="15" spans="1:9" x14ac:dyDescent="0.25">
      <c r="A15" s="27"/>
      <c r="B15" s="100"/>
      <c r="C15" s="27"/>
      <c r="D15" s="27"/>
      <c r="E15" s="27"/>
      <c r="F15" s="27"/>
      <c r="G15" s="27"/>
      <c r="H15" s="27"/>
      <c r="I15" s="27"/>
    </row>
    <row r="16" spans="1:9" x14ac:dyDescent="0.25">
      <c r="A16" s="28"/>
      <c r="B16" s="230" t="s">
        <v>131</v>
      </c>
      <c r="C16" s="27"/>
      <c r="D16" s="99"/>
      <c r="E16" s="27"/>
      <c r="F16" s="27"/>
      <c r="G16" s="27"/>
      <c r="H16" s="27"/>
      <c r="I16" s="27"/>
    </row>
    <row r="17" spans="1:12" x14ac:dyDescent="0.25">
      <c r="A17" s="28"/>
      <c r="B17" s="230" t="s">
        <v>322</v>
      </c>
      <c r="C17" s="27"/>
      <c r="D17" s="99"/>
      <c r="E17" s="27"/>
      <c r="F17" s="27"/>
      <c r="G17" s="27"/>
      <c r="H17" s="27"/>
      <c r="I17" s="27"/>
    </row>
    <row r="18" spans="1:12" x14ac:dyDescent="0.25">
      <c r="A18" s="28"/>
      <c r="B18" s="230" t="s">
        <v>326</v>
      </c>
      <c r="C18" s="27"/>
      <c r="D18" s="99"/>
      <c r="E18" s="27"/>
      <c r="F18" s="27"/>
      <c r="G18" s="27"/>
      <c r="H18" s="27"/>
      <c r="I18" s="27"/>
    </row>
    <row r="19" spans="1:12" x14ac:dyDescent="0.25">
      <c r="A19" s="28"/>
      <c r="B19" s="230" t="s">
        <v>327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x14ac:dyDescent="0.25">
      <c r="A20" s="28"/>
      <c r="B20" s="230" t="s">
        <v>345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x14ac:dyDescent="0.25">
      <c r="A21" s="28"/>
      <c r="B21" s="230" t="s">
        <v>468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x14ac:dyDescent="0.25">
      <c r="A22" s="29"/>
      <c r="B22" s="230" t="s">
        <v>472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 x14ac:dyDescent="0.25">
      <c r="A23" s="29"/>
      <c r="B23" s="230" t="s">
        <v>473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ht="31.5" x14ac:dyDescent="0.25">
      <c r="A24" s="29"/>
      <c r="B24" s="230" t="s">
        <v>476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2" x14ac:dyDescent="0.25">
      <c r="A25" s="28"/>
      <c r="B25" s="5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12" x14ac:dyDescent="0.25">
      <c r="A26" s="27"/>
      <c r="B26" s="5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 x14ac:dyDescent="0.25">
      <c r="A27" s="59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x14ac:dyDescent="0.25">
      <c r="B28" s="4" t="s">
        <v>84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x14ac:dyDescent="0.25">
      <c r="A29" s="34" t="s">
        <v>155</v>
      </c>
      <c r="B29" s="107" t="s">
        <v>85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 x14ac:dyDescent="0.25"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x14ac:dyDescent="0.25">
      <c r="A31" s="222"/>
      <c r="B31" s="3" t="s">
        <v>150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 x14ac:dyDescent="0.25">
      <c r="A32" s="55"/>
      <c r="B32" s="3" t="s">
        <v>151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x14ac:dyDescent="0.25">
      <c r="A33" s="122"/>
      <c r="B33" s="3" t="s">
        <v>152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x14ac:dyDescent="0.25">
      <c r="A34" s="121"/>
      <c r="B34" s="3" t="s">
        <v>153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x14ac:dyDescent="0.25">
      <c r="A35" s="196"/>
      <c r="B35" s="3" t="s">
        <v>154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x14ac:dyDescent="0.25"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52" spans="2:5" x14ac:dyDescent="0.25">
      <c r="B52" s="200"/>
      <c r="C52" s="201" t="s">
        <v>274</v>
      </c>
      <c r="D52" s="73"/>
      <c r="E52" s="201" t="s">
        <v>273</v>
      </c>
    </row>
    <row r="53" spans="2:5" x14ac:dyDescent="0.25">
      <c r="B53" s="202" t="s">
        <v>73</v>
      </c>
      <c r="C53" s="202">
        <v>205</v>
      </c>
      <c r="D53" s="73"/>
      <c r="E53" s="202">
        <v>-0.5</v>
      </c>
    </row>
    <row r="54" spans="2:5" x14ac:dyDescent="0.25">
      <c r="B54" s="202" t="s">
        <v>74</v>
      </c>
      <c r="C54" s="202">
        <v>214</v>
      </c>
      <c r="D54" s="73"/>
      <c r="E54" s="202">
        <v>-1.9</v>
      </c>
    </row>
    <row r="55" spans="2:5" x14ac:dyDescent="0.25">
      <c r="B55" s="202" t="s">
        <v>75</v>
      </c>
      <c r="C55" s="202">
        <v>205</v>
      </c>
      <c r="D55" s="73"/>
      <c r="E55" s="202">
        <v>-1.3</v>
      </c>
    </row>
    <row r="56" spans="2:5" x14ac:dyDescent="0.25">
      <c r="B56" s="202" t="s">
        <v>76</v>
      </c>
      <c r="C56" s="202">
        <v>204</v>
      </c>
      <c r="D56" s="73"/>
      <c r="E56" s="202">
        <v>-0.4</v>
      </c>
    </row>
    <row r="57" spans="2:5" x14ac:dyDescent="0.25">
      <c r="B57" s="202" t="s">
        <v>77</v>
      </c>
      <c r="C57" s="202">
        <v>193</v>
      </c>
      <c r="D57" s="73"/>
      <c r="E57" s="202">
        <v>0.6</v>
      </c>
    </row>
    <row r="58" spans="2:5" x14ac:dyDescent="0.25">
      <c r="B58" s="202" t="s">
        <v>78</v>
      </c>
      <c r="C58" s="202">
        <v>211</v>
      </c>
      <c r="D58" s="73"/>
      <c r="E58" s="202">
        <v>0.4</v>
      </c>
    </row>
    <row r="59" spans="2:5" x14ac:dyDescent="0.25">
      <c r="B59" s="202" t="s">
        <v>79</v>
      </c>
      <c r="C59" s="202">
        <v>208</v>
      </c>
      <c r="D59" s="73"/>
      <c r="E59" s="202">
        <v>-1.1000000000000001</v>
      </c>
    </row>
    <row r="60" spans="2:5" x14ac:dyDescent="0.25">
      <c r="B60" s="202" t="s">
        <v>80</v>
      </c>
      <c r="C60" s="202">
        <v>203</v>
      </c>
      <c r="D60" s="73"/>
      <c r="E60" s="202">
        <v>0</v>
      </c>
    </row>
    <row r="61" spans="2:5" x14ac:dyDescent="0.25">
      <c r="B61" s="202" t="s">
        <v>81</v>
      </c>
      <c r="C61" s="202">
        <v>209</v>
      </c>
      <c r="D61" s="73"/>
      <c r="E61" s="202">
        <v>-0.2</v>
      </c>
    </row>
    <row r="62" spans="2:5" x14ac:dyDescent="0.25">
      <c r="B62" s="202" t="s">
        <v>82</v>
      </c>
      <c r="C62" s="202">
        <v>206</v>
      </c>
      <c r="D62" s="73"/>
      <c r="E62" s="202">
        <v>-1.3</v>
      </c>
    </row>
    <row r="67" spans="2:3" x14ac:dyDescent="0.25">
      <c r="B67" s="12" t="s">
        <v>318</v>
      </c>
      <c r="C67" s="12"/>
    </row>
    <row r="68" spans="2:3" x14ac:dyDescent="0.25">
      <c r="B68" s="12" t="s">
        <v>319</v>
      </c>
      <c r="C68" s="12"/>
    </row>
    <row r="69" spans="2:3" x14ac:dyDescent="0.25">
      <c r="B69" s="12" t="s">
        <v>320</v>
      </c>
      <c r="C69" s="12"/>
    </row>
  </sheetData>
  <conditionalFormatting sqref="A9:C11">
    <cfRule type="expression" dxfId="153" priority="6">
      <formula>$D$5=0</formula>
    </cfRule>
  </conditionalFormatting>
  <conditionalFormatting sqref="A12:C12">
    <cfRule type="expression" dxfId="152" priority="1">
      <formula>$D$5=0</formula>
    </cfRule>
  </conditionalFormatting>
  <dataValidations count="3">
    <dataValidation type="list" allowBlank="1" showInputMessage="1" showErrorMessage="1" sqref="A5">
      <formula1>"LABOT,DRUKĀT"</formula1>
    </dataValidation>
    <dataValidation type="list" allowBlank="1" showInputMessage="1" showErrorMessage="1" sqref="C9">
      <formula1>$B$53:$B$62</formula1>
    </dataValidation>
    <dataValidation type="list" showInputMessage="1" showErrorMessage="1" errorTitle="Kļūda" sqref="C12:C13">
      <formula1>$B$67:$B$69</formula1>
    </dataValidation>
  </dataValidations>
  <hyperlinks>
    <hyperlink ref="B17" location="'2'!A1" display="2. Pamatinformācija par ražošanas sniegšanas tehnoloģisko procesu"/>
    <hyperlink ref="B16" location="'1'!A1" display="1. Vispārīgā informācija"/>
    <hyperlink ref="B18" location="'3'!A1" display="3. Pamatinformācija par ēku"/>
    <hyperlink ref="B19" location="'4'!A1" display="4. Ēkas tehniskās sistēmas un enerģijas sadalījums"/>
    <hyperlink ref="B20" location="'5'!A1" display="5. Enerģijas patēriņš un uzskaite"/>
    <hyperlink ref="B22" location="Link9" display="9. Apkures patēriņa korekcija"/>
    <hyperlink ref="B23" location="'8'!A1" display="8. Ēkai aprēķinātais enerģijas patēriņš apkurei pirms un pēc pārbūves vai atjaunošanas pasākumu īstenošanas"/>
    <hyperlink ref="B24" location="'8'!A1" display="8. Ēkai aprēķinātais enerģijas patēriņš apkurei pirms un pēc pārbūves vai atjaunošanas pasākumu īstenošanas"/>
    <hyperlink ref="B21" location="'6'!A1" display="6. Ēkai aprēķinātais apkures enerģijas patēriņš"/>
  </hyperlinks>
  <printOptions horizontalCentered="1"/>
  <pageMargins left="0.59055118110236227" right="0.59055118110236227" top="0.78740157480314965" bottom="0.78740157480314965" header="0.39370078740157483" footer="0.39370078740157483"/>
  <pageSetup paperSize="9" scale="54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6" tint="-0.249977111117893"/>
  </sheetPr>
  <dimension ref="A1:J26"/>
  <sheetViews>
    <sheetView view="pageBreakPreview" zoomScale="85" zoomScaleNormal="90" zoomScaleSheetLayoutView="85" workbookViewId="0">
      <selection activeCell="C25" sqref="C25:D25"/>
    </sheetView>
  </sheetViews>
  <sheetFormatPr defaultRowHeight="15.75" x14ac:dyDescent="0.25"/>
  <cols>
    <col min="1" max="1" width="7.42578125" style="17" customWidth="1"/>
    <col min="2" max="2" width="22.42578125" style="17" customWidth="1"/>
    <col min="3" max="4" width="15.85546875" style="17" customWidth="1"/>
    <col min="5" max="8" width="18.28515625" style="17" customWidth="1"/>
    <col min="9" max="9" width="9.7109375" style="17" customWidth="1"/>
    <col min="10" max="10" width="10.85546875" style="17" customWidth="1"/>
    <col min="11" max="11" width="14.42578125" style="17" customWidth="1"/>
    <col min="12" max="16384" width="9.140625" style="17"/>
  </cols>
  <sheetData>
    <row r="1" spans="1:10" x14ac:dyDescent="0.25">
      <c r="A1" s="441" t="s">
        <v>473</v>
      </c>
      <c r="B1" s="441"/>
      <c r="C1" s="441"/>
      <c r="D1" s="441"/>
      <c r="E1" s="441"/>
      <c r="F1" s="441"/>
      <c r="G1" s="441"/>
      <c r="H1" s="441"/>
      <c r="J1" s="17">
        <f>SATURS!$D$5</f>
        <v>1</v>
      </c>
    </row>
    <row r="2" spans="1:10" ht="15.75" customHeight="1" x14ac:dyDescent="0.25">
      <c r="A2" s="335" t="s">
        <v>53</v>
      </c>
      <c r="B2" s="450" t="s">
        <v>438</v>
      </c>
      <c r="C2" s="434" t="s">
        <v>346</v>
      </c>
      <c r="D2" s="435"/>
      <c r="E2" s="435"/>
      <c r="F2" s="435"/>
      <c r="G2" s="435"/>
      <c r="H2" s="436"/>
    </row>
    <row r="3" spans="1:10" ht="31.5" customHeight="1" x14ac:dyDescent="0.25">
      <c r="A3" s="335"/>
      <c r="B3" s="451"/>
      <c r="C3" s="446" t="s">
        <v>414</v>
      </c>
      <c r="D3" s="447"/>
      <c r="E3" s="226" t="s">
        <v>415</v>
      </c>
      <c r="F3" s="226" t="s">
        <v>416</v>
      </c>
      <c r="G3" s="226" t="s">
        <v>417</v>
      </c>
      <c r="H3" s="252" t="s">
        <v>419</v>
      </c>
    </row>
    <row r="4" spans="1:10" x14ac:dyDescent="0.25">
      <c r="A4" s="335"/>
      <c r="B4" s="452"/>
      <c r="C4" s="448"/>
      <c r="D4" s="449"/>
      <c r="E4" s="226" t="s">
        <v>120</v>
      </c>
      <c r="F4" s="226" t="s">
        <v>68</v>
      </c>
      <c r="G4" s="226" t="s">
        <v>63</v>
      </c>
      <c r="H4" s="252" t="s">
        <v>385</v>
      </c>
    </row>
    <row r="5" spans="1:10" x14ac:dyDescent="0.25">
      <c r="A5" s="194"/>
      <c r="B5" s="214"/>
      <c r="C5" s="443"/>
      <c r="D5" s="444"/>
      <c r="E5" s="215"/>
      <c r="F5" s="215"/>
      <c r="G5" s="129">
        <f>E5*F5/1000</f>
        <v>0</v>
      </c>
      <c r="H5" s="251"/>
    </row>
    <row r="6" spans="1:10" x14ac:dyDescent="0.25">
      <c r="A6" s="194"/>
      <c r="B6" s="214"/>
      <c r="C6" s="443"/>
      <c r="D6" s="444"/>
      <c r="E6" s="215"/>
      <c r="F6" s="215"/>
      <c r="G6" s="129">
        <f>E6*F6/1000</f>
        <v>0</v>
      </c>
      <c r="H6" s="251"/>
    </row>
    <row r="7" spans="1:10" x14ac:dyDescent="0.25">
      <c r="A7" s="194"/>
      <c r="B7" s="214"/>
      <c r="C7" s="443"/>
      <c r="D7" s="444"/>
      <c r="E7" s="215"/>
      <c r="F7" s="215"/>
      <c r="G7" s="129">
        <f t="shared" ref="G7:G12" si="0">E7*F7/1000</f>
        <v>0</v>
      </c>
      <c r="H7" s="251"/>
    </row>
    <row r="8" spans="1:10" x14ac:dyDescent="0.25">
      <c r="A8" s="194"/>
      <c r="B8" s="214"/>
      <c r="C8" s="443"/>
      <c r="D8" s="444"/>
      <c r="E8" s="215"/>
      <c r="F8" s="215"/>
      <c r="G8" s="129">
        <f t="shared" si="0"/>
        <v>0</v>
      </c>
      <c r="H8" s="251"/>
    </row>
    <row r="9" spans="1:10" x14ac:dyDescent="0.25">
      <c r="A9" s="194"/>
      <c r="B9" s="214"/>
      <c r="C9" s="443"/>
      <c r="D9" s="444"/>
      <c r="E9" s="215"/>
      <c r="F9" s="215"/>
      <c r="G9" s="129">
        <f t="shared" si="0"/>
        <v>0</v>
      </c>
      <c r="H9" s="251"/>
    </row>
    <row r="10" spans="1:10" x14ac:dyDescent="0.25">
      <c r="A10" s="194"/>
      <c r="B10" s="214"/>
      <c r="C10" s="443"/>
      <c r="D10" s="444"/>
      <c r="E10" s="215"/>
      <c r="F10" s="215"/>
      <c r="G10" s="129">
        <f t="shared" si="0"/>
        <v>0</v>
      </c>
      <c r="H10" s="251"/>
    </row>
    <row r="11" spans="1:10" x14ac:dyDescent="0.25">
      <c r="A11" s="194"/>
      <c r="B11" s="214"/>
      <c r="C11" s="443"/>
      <c r="D11" s="444"/>
      <c r="E11" s="215"/>
      <c r="F11" s="215"/>
      <c r="G11" s="129">
        <f t="shared" si="0"/>
        <v>0</v>
      </c>
      <c r="H11" s="251"/>
    </row>
    <row r="12" spans="1:10" x14ac:dyDescent="0.25">
      <c r="A12" s="194"/>
      <c r="B12" s="214"/>
      <c r="C12" s="443"/>
      <c r="D12" s="444"/>
      <c r="E12" s="215"/>
      <c r="F12" s="215"/>
      <c r="G12" s="129">
        <f t="shared" si="0"/>
        <v>0</v>
      </c>
      <c r="H12" s="251"/>
    </row>
    <row r="13" spans="1:10" x14ac:dyDescent="0.25">
      <c r="A13" s="437" t="s">
        <v>116</v>
      </c>
      <c r="B13" s="438"/>
      <c r="C13" s="438"/>
      <c r="D13" s="439"/>
      <c r="E13" s="216">
        <f>SUM(E5:E12)</f>
        <v>0</v>
      </c>
      <c r="F13" s="96"/>
      <c r="G13" s="216">
        <f>SUM(G5:G12)</f>
        <v>0</v>
      </c>
      <c r="H13" s="96"/>
    </row>
    <row r="14" spans="1:10" x14ac:dyDescent="0.25">
      <c r="A14" s="442" t="s">
        <v>418</v>
      </c>
      <c r="B14" s="442"/>
      <c r="C14" s="442"/>
      <c r="D14" s="442"/>
      <c r="E14" s="442"/>
      <c r="F14" s="442"/>
      <c r="G14" s="442"/>
      <c r="H14" s="442"/>
    </row>
    <row r="15" spans="1:10" s="87" customFormat="1" ht="12.75" x14ac:dyDescent="0.2">
      <c r="A15" s="445" t="s">
        <v>474</v>
      </c>
      <c r="B15" s="445"/>
      <c r="C15" s="445"/>
      <c r="D15" s="445"/>
      <c r="E15" s="445"/>
      <c r="F15" s="445"/>
      <c r="G15" s="445"/>
      <c r="H15" s="445"/>
    </row>
    <row r="16" spans="1:10" x14ac:dyDescent="0.25">
      <c r="A16" s="87" t="s">
        <v>420</v>
      </c>
    </row>
    <row r="18" spans="1:10" ht="36.75" customHeight="1" x14ac:dyDescent="0.25">
      <c r="A18" s="441" t="s">
        <v>475</v>
      </c>
      <c r="B18" s="441"/>
      <c r="C18" s="441"/>
      <c r="D18" s="441"/>
      <c r="E18" s="441"/>
      <c r="F18" s="441"/>
      <c r="G18" s="441"/>
      <c r="H18" s="441"/>
    </row>
    <row r="19" spans="1:10" ht="146.25" customHeight="1" x14ac:dyDescent="0.25">
      <c r="A19" s="440"/>
      <c r="B19" s="440"/>
      <c r="C19" s="440"/>
      <c r="D19" s="440"/>
      <c r="E19" s="440"/>
      <c r="F19" s="440"/>
      <c r="G19" s="440"/>
      <c r="H19" s="440"/>
    </row>
    <row r="21" spans="1:10" s="83" customFormat="1" ht="30.75" customHeight="1" x14ac:dyDescent="0.25">
      <c r="A21" s="395" t="s">
        <v>437</v>
      </c>
      <c r="B21" s="395"/>
      <c r="C21" s="395"/>
      <c r="D21" s="395"/>
      <c r="E21" s="395"/>
      <c r="F21" s="395"/>
      <c r="G21" s="395"/>
      <c r="H21" s="395"/>
      <c r="I21" s="103"/>
      <c r="J21" s="104"/>
    </row>
    <row r="22" spans="1:10" s="83" customFormat="1" ht="12.75" x14ac:dyDescent="0.25">
      <c r="A22" s="244"/>
      <c r="B22" s="244"/>
      <c r="C22" s="244"/>
      <c r="D22" s="244"/>
      <c r="E22" s="244"/>
      <c r="F22" s="244"/>
      <c r="G22" s="244"/>
      <c r="H22" s="244"/>
      <c r="I22" s="103"/>
      <c r="J22" s="104"/>
    </row>
    <row r="23" spans="1:10" s="83" customFormat="1" ht="12.75" x14ac:dyDescent="0.25">
      <c r="A23" s="244"/>
      <c r="B23" s="244"/>
      <c r="C23" s="244"/>
      <c r="D23" s="244"/>
      <c r="E23" s="244"/>
      <c r="F23" s="244"/>
      <c r="G23" s="244"/>
      <c r="H23" s="244"/>
      <c r="I23" s="103"/>
      <c r="J23" s="104"/>
    </row>
    <row r="24" spans="1:10" ht="15.75" customHeight="1" x14ac:dyDescent="0.25">
      <c r="A24" s="16"/>
    </row>
    <row r="25" spans="1:10" ht="15.75" customHeight="1" x14ac:dyDescent="0.25">
      <c r="A25" s="431" t="s">
        <v>356</v>
      </c>
      <c r="B25" s="431"/>
      <c r="C25" s="432">
        <f>'1'!E15</f>
        <v>0</v>
      </c>
      <c r="D25" s="432"/>
      <c r="F25" s="245"/>
      <c r="H25" s="193"/>
    </row>
    <row r="26" spans="1:10" ht="15.75" customHeight="1" x14ac:dyDescent="0.25">
      <c r="A26" s="431"/>
      <c r="B26" s="431"/>
      <c r="C26" s="433" t="s">
        <v>65</v>
      </c>
      <c r="D26" s="433"/>
      <c r="F26" s="246" t="s">
        <v>66</v>
      </c>
      <c r="H26" s="246" t="s">
        <v>67</v>
      </c>
    </row>
  </sheetData>
  <mergeCells count="22">
    <mergeCell ref="C5:D5"/>
    <mergeCell ref="C6:D6"/>
    <mergeCell ref="C7:D7"/>
    <mergeCell ref="A1:H1"/>
    <mergeCell ref="A2:A4"/>
    <mergeCell ref="B2:B4"/>
    <mergeCell ref="A21:H21"/>
    <mergeCell ref="A25:B26"/>
    <mergeCell ref="C25:D25"/>
    <mergeCell ref="C26:D26"/>
    <mergeCell ref="C2:H2"/>
    <mergeCell ref="A13:D13"/>
    <mergeCell ref="A19:H19"/>
    <mergeCell ref="A18:H18"/>
    <mergeCell ref="A14:H14"/>
    <mergeCell ref="C8:D8"/>
    <mergeCell ref="C9:D9"/>
    <mergeCell ref="C10:D10"/>
    <mergeCell ref="C11:D11"/>
    <mergeCell ref="C12:D12"/>
    <mergeCell ref="A15:H15"/>
    <mergeCell ref="C3:D4"/>
  </mergeCells>
  <conditionalFormatting sqref="A1:H1 E5:F12 H5 A14:H15">
    <cfRule type="expression" dxfId="17" priority="120">
      <formula>$J$1=0</formula>
    </cfRule>
  </conditionalFormatting>
  <conditionalFormatting sqref="A2:A4">
    <cfRule type="expression" dxfId="16" priority="118">
      <formula>#REF!=0</formula>
    </cfRule>
  </conditionalFormatting>
  <conditionalFormatting sqref="A2:A4">
    <cfRule type="expression" dxfId="15" priority="117">
      <formula>#REF!=1</formula>
    </cfRule>
  </conditionalFormatting>
  <conditionalFormatting sqref="B5:B12">
    <cfRule type="expression" dxfId="14" priority="116">
      <formula>$J$1=0</formula>
    </cfRule>
  </conditionalFormatting>
  <conditionalFormatting sqref="A5:A12">
    <cfRule type="expression" dxfId="13" priority="115">
      <formula>$J$1=0</formula>
    </cfRule>
  </conditionalFormatting>
  <conditionalFormatting sqref="C5">
    <cfRule type="expression" dxfId="12" priority="114">
      <formula>$J$1=0</formula>
    </cfRule>
  </conditionalFormatting>
  <conditionalFormatting sqref="G5">
    <cfRule type="expression" dxfId="11" priority="110">
      <formula>#REF!=0</formula>
    </cfRule>
  </conditionalFormatting>
  <conditionalFormatting sqref="F13">
    <cfRule type="expression" dxfId="10" priority="105">
      <formula>#REF!=1</formula>
    </cfRule>
  </conditionalFormatting>
  <conditionalFormatting sqref="F13">
    <cfRule type="expression" dxfId="9" priority="104">
      <formula>#REF!=0</formula>
    </cfRule>
  </conditionalFormatting>
  <conditionalFormatting sqref="H13">
    <cfRule type="expression" dxfId="8" priority="101">
      <formula>#REF!=1</formula>
    </cfRule>
  </conditionalFormatting>
  <conditionalFormatting sqref="H13">
    <cfRule type="expression" dxfId="7" priority="100">
      <formula>#REF!=0</formula>
    </cfRule>
  </conditionalFormatting>
  <conditionalFormatting sqref="G6:G12">
    <cfRule type="expression" dxfId="6" priority="53">
      <formula>#REF!=0</formula>
    </cfRule>
  </conditionalFormatting>
  <conditionalFormatting sqref="A18:H18">
    <cfRule type="expression" dxfId="5" priority="13">
      <formula>#REF!=0</formula>
    </cfRule>
  </conditionalFormatting>
  <conditionalFormatting sqref="A19">
    <cfRule type="expression" dxfId="4" priority="12">
      <formula>$J$1=0</formula>
    </cfRule>
  </conditionalFormatting>
  <conditionalFormatting sqref="H25">
    <cfRule type="expression" dxfId="3" priority="3">
      <formula>$J$1=0</formula>
    </cfRule>
  </conditionalFormatting>
  <conditionalFormatting sqref="C6:C12">
    <cfRule type="expression" dxfId="2" priority="2">
      <formula>$J$1=0</formula>
    </cfRule>
  </conditionalFormatting>
  <conditionalFormatting sqref="H6:H12">
    <cfRule type="expression" dxfId="1" priority="1">
      <formula>$J$1=0</formula>
    </cfRule>
  </conditionalFormatting>
  <printOptions horizontalCentered="1"/>
  <pageMargins left="0.59055118110236227" right="0.59055118110236227" top="0.78740157480314965" bottom="0.78740157480314965" header="0.39370078740157483" footer="0.39370078740157483"/>
  <pageSetup paperSize="9" scale="83" orientation="landscape" r:id="rId1"/>
  <headerFooter>
    <evenFooter>&amp;C&amp;"Times New Roman,Regular"&amp;12 14</evenFooter>
    <firstFooter>&amp;C&amp;"Times New Roman,Regular"&amp;12 13</first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5"/>
  <sheetViews>
    <sheetView view="pageBreakPreview" topLeftCell="A16" zoomScale="115" zoomScaleNormal="80" zoomScaleSheetLayoutView="115" workbookViewId="0">
      <selection activeCell="I2" sqref="I2"/>
    </sheetView>
  </sheetViews>
  <sheetFormatPr defaultRowHeight="15" x14ac:dyDescent="0.25"/>
  <cols>
    <col min="1" max="1" width="3.7109375" style="1" customWidth="1"/>
    <col min="2" max="2" width="9.140625" style="1"/>
    <col min="3" max="3" width="11.85546875" style="1" customWidth="1"/>
    <col min="4" max="4" width="10.140625" style="1" bestFit="1" customWidth="1"/>
    <col min="5" max="5" width="9.140625" style="1" customWidth="1"/>
    <col min="6" max="6" width="10.7109375" style="1" customWidth="1"/>
    <col min="7" max="7" width="11.85546875" style="1" customWidth="1"/>
    <col min="8" max="8" width="12.42578125" style="1" customWidth="1"/>
    <col min="9" max="9" width="3.7109375" style="1" customWidth="1"/>
    <col min="10" max="13" width="9.140625" style="1" customWidth="1"/>
    <col min="14" max="14" width="9.140625" style="1"/>
    <col min="15" max="15" width="3.28515625" style="1" customWidth="1"/>
    <col min="16" max="16" width="9.140625" style="1" customWidth="1"/>
    <col min="17" max="16384" width="9.140625" style="1"/>
  </cols>
  <sheetData>
    <row r="1" spans="1:11" s="73" customFormat="1" ht="12.75" x14ac:dyDescent="0.2">
      <c r="I1" s="72" t="s">
        <v>439</v>
      </c>
      <c r="K1" s="76">
        <f>SATURS!$D$3</f>
        <v>0</v>
      </c>
    </row>
    <row r="2" spans="1:11" s="73" customFormat="1" ht="12.75" x14ac:dyDescent="0.2">
      <c r="I2" s="72" t="s">
        <v>0</v>
      </c>
      <c r="K2" s="73">
        <f>SATURS!$D$5</f>
        <v>1</v>
      </c>
    </row>
    <row r="3" spans="1:11" s="73" customFormat="1" ht="12.75" x14ac:dyDescent="0.2">
      <c r="I3" s="72" t="s">
        <v>428</v>
      </c>
    </row>
    <row r="4" spans="1:11" s="73" customFormat="1" ht="12.75" x14ac:dyDescent="0.2">
      <c r="I4" s="72" t="s">
        <v>429</v>
      </c>
    </row>
    <row r="5" spans="1:11" ht="15.95" customHeight="1" x14ac:dyDescent="0.3">
      <c r="E5" s="3"/>
      <c r="H5" s="2"/>
    </row>
    <row r="6" spans="1:11" ht="15.95" customHeight="1" x14ac:dyDescent="0.3">
      <c r="E6" s="3"/>
      <c r="H6" s="2"/>
    </row>
    <row r="7" spans="1:11" ht="15.95" customHeight="1" x14ac:dyDescent="0.3">
      <c r="E7" s="3"/>
      <c r="H7" s="2"/>
    </row>
    <row r="8" spans="1:11" ht="15.95" customHeight="1" x14ac:dyDescent="0.3">
      <c r="E8" s="3"/>
      <c r="H8" s="2"/>
    </row>
    <row r="9" spans="1:11" ht="15.95" customHeight="1" x14ac:dyDescent="0.25">
      <c r="E9" s="3"/>
    </row>
    <row r="10" spans="1:11" ht="15.95" customHeight="1" x14ac:dyDescent="0.25">
      <c r="E10" s="3"/>
    </row>
    <row r="11" spans="1:11" ht="15.95" customHeight="1" x14ac:dyDescent="0.25">
      <c r="E11" s="3"/>
    </row>
    <row r="12" spans="1:11" ht="36" customHeight="1" x14ac:dyDescent="0.3">
      <c r="A12" s="257" t="s">
        <v>354</v>
      </c>
      <c r="B12" s="258"/>
      <c r="C12" s="258"/>
      <c r="D12" s="258"/>
      <c r="E12" s="258"/>
      <c r="F12" s="258"/>
      <c r="G12" s="258"/>
      <c r="H12" s="258"/>
      <c r="I12" s="258"/>
    </row>
    <row r="14" spans="1:11" ht="18.75" x14ac:dyDescent="0.3">
      <c r="C14" s="26"/>
      <c r="D14" s="18"/>
      <c r="E14" s="166"/>
      <c r="F14" s="6"/>
      <c r="G14" s="6"/>
    </row>
    <row r="15" spans="1:11" x14ac:dyDescent="0.25">
      <c r="E15" s="19" t="s">
        <v>8</v>
      </c>
    </row>
    <row r="16" spans="1:11" ht="18.75" x14ac:dyDescent="0.3">
      <c r="A16" s="228" t="s">
        <v>2</v>
      </c>
      <c r="C16" s="229"/>
      <c r="D16" s="54">
        <f>'1'!E3</f>
        <v>0</v>
      </c>
    </row>
    <row r="17" spans="1:9" ht="15.75" x14ac:dyDescent="0.25">
      <c r="C17" s="5"/>
    </row>
    <row r="18" spans="1:9" ht="15.75" x14ac:dyDescent="0.25">
      <c r="A18" s="154"/>
      <c r="B18" s="155"/>
      <c r="C18" s="156"/>
      <c r="D18" s="155"/>
      <c r="E18" s="155"/>
      <c r="F18" s="155"/>
      <c r="G18" s="155"/>
      <c r="H18" s="155"/>
      <c r="I18" s="157"/>
    </row>
    <row r="19" spans="1:9" ht="18.75" x14ac:dyDescent="0.3">
      <c r="A19" s="158"/>
      <c r="B19" s="159"/>
      <c r="C19" s="160"/>
      <c r="D19" s="159"/>
      <c r="E19" s="159"/>
      <c r="F19" s="159"/>
      <c r="G19" s="159"/>
      <c r="H19" s="159"/>
      <c r="I19" s="161"/>
    </row>
    <row r="20" spans="1:9" ht="18.75" x14ac:dyDescent="0.3">
      <c r="A20" s="158"/>
      <c r="B20" s="159"/>
      <c r="C20" s="160"/>
      <c r="D20" s="159"/>
      <c r="E20" s="159"/>
      <c r="F20" s="159"/>
      <c r="G20" s="159"/>
      <c r="H20" s="159"/>
      <c r="I20" s="161"/>
    </row>
    <row r="21" spans="1:9" ht="18.75" x14ac:dyDescent="0.3">
      <c r="A21" s="158"/>
      <c r="B21" s="159"/>
      <c r="C21" s="160"/>
      <c r="D21" s="159"/>
      <c r="E21" s="159"/>
      <c r="F21" s="159"/>
      <c r="G21" s="159"/>
      <c r="H21" s="159"/>
      <c r="I21" s="161"/>
    </row>
    <row r="22" spans="1:9" ht="18.75" x14ac:dyDescent="0.3">
      <c r="A22" s="158"/>
      <c r="B22" s="159"/>
      <c r="C22" s="162"/>
      <c r="D22" s="159"/>
      <c r="E22" s="159"/>
      <c r="F22" s="159"/>
      <c r="G22" s="159"/>
      <c r="H22" s="159"/>
      <c r="I22" s="161"/>
    </row>
    <row r="23" spans="1:9" ht="18.75" x14ac:dyDescent="0.3">
      <c r="A23" s="158"/>
      <c r="B23" s="159"/>
      <c r="C23" s="162"/>
      <c r="D23" s="159"/>
      <c r="E23" s="159"/>
      <c r="F23" s="159"/>
      <c r="G23" s="159"/>
      <c r="H23" s="159"/>
      <c r="I23" s="161"/>
    </row>
    <row r="24" spans="1:9" ht="18.75" x14ac:dyDescent="0.3">
      <c r="A24" s="158"/>
      <c r="B24" s="159"/>
      <c r="C24" s="162"/>
      <c r="D24" s="159"/>
      <c r="E24" s="159"/>
      <c r="F24" s="159"/>
      <c r="G24" s="159"/>
      <c r="H24" s="159"/>
      <c r="I24" s="161"/>
    </row>
    <row r="25" spans="1:9" ht="15.75" customHeight="1" x14ac:dyDescent="0.25">
      <c r="A25" s="158"/>
      <c r="B25" s="259" t="s">
        <v>118</v>
      </c>
      <c r="C25" s="259"/>
      <c r="D25" s="259"/>
      <c r="E25" s="259"/>
      <c r="F25" s="259"/>
      <c r="G25" s="259"/>
      <c r="H25" s="259"/>
      <c r="I25" s="161"/>
    </row>
    <row r="26" spans="1:9" x14ac:dyDescent="0.25">
      <c r="A26" s="158"/>
      <c r="B26" s="159"/>
      <c r="C26" s="159"/>
      <c r="D26" s="159"/>
      <c r="E26" s="159"/>
      <c r="F26" s="159"/>
      <c r="G26" s="159"/>
      <c r="H26" s="159"/>
      <c r="I26" s="161"/>
    </row>
    <row r="27" spans="1:9" x14ac:dyDescent="0.25">
      <c r="A27" s="158"/>
      <c r="B27" s="159"/>
      <c r="C27" s="159"/>
      <c r="D27" s="159"/>
      <c r="E27" s="159"/>
      <c r="F27" s="159"/>
      <c r="G27" s="159"/>
      <c r="H27" s="159"/>
      <c r="I27" s="161"/>
    </row>
    <row r="28" spans="1:9" x14ac:dyDescent="0.25">
      <c r="A28" s="158"/>
      <c r="B28" s="159"/>
      <c r="C28" s="159"/>
      <c r="D28" s="159"/>
      <c r="E28" s="159"/>
      <c r="F28" s="159"/>
      <c r="G28" s="159"/>
      <c r="H28" s="159"/>
      <c r="I28" s="161"/>
    </row>
    <row r="29" spans="1:9" x14ac:dyDescent="0.25">
      <c r="A29" s="158"/>
      <c r="B29" s="159"/>
      <c r="C29" s="159"/>
      <c r="D29" s="159"/>
      <c r="E29" s="159"/>
      <c r="F29" s="159"/>
      <c r="G29" s="159"/>
      <c r="H29" s="159"/>
      <c r="I29" s="161"/>
    </row>
    <row r="30" spans="1:9" x14ac:dyDescent="0.25">
      <c r="A30" s="158"/>
      <c r="B30" s="159"/>
      <c r="C30" s="159"/>
      <c r="D30" s="159"/>
      <c r="E30" s="159"/>
      <c r="F30" s="159"/>
      <c r="G30" s="159"/>
      <c r="H30" s="159"/>
      <c r="I30" s="161"/>
    </row>
    <row r="31" spans="1:9" x14ac:dyDescent="0.25">
      <c r="A31" s="158"/>
      <c r="B31" s="159"/>
      <c r="C31" s="159"/>
      <c r="D31" s="159"/>
      <c r="E31" s="159"/>
      <c r="F31" s="159"/>
      <c r="G31" s="159"/>
      <c r="H31" s="159"/>
      <c r="I31" s="161"/>
    </row>
    <row r="32" spans="1:9" x14ac:dyDescent="0.25">
      <c r="A32" s="158"/>
      <c r="B32" s="159"/>
      <c r="C32" s="159"/>
      <c r="D32" s="159"/>
      <c r="E32" s="159"/>
      <c r="F32" s="159"/>
      <c r="G32" s="159"/>
      <c r="H32" s="159"/>
      <c r="I32" s="161"/>
    </row>
    <row r="33" spans="1:9" x14ac:dyDescent="0.25">
      <c r="A33" s="158"/>
      <c r="B33" s="159"/>
      <c r="C33" s="159"/>
      <c r="D33" s="159"/>
      <c r="E33" s="159"/>
      <c r="F33" s="159"/>
      <c r="G33" s="159"/>
      <c r="H33" s="159"/>
      <c r="I33" s="161"/>
    </row>
    <row r="34" spans="1:9" x14ac:dyDescent="0.25">
      <c r="A34" s="163"/>
      <c r="B34" s="164"/>
      <c r="C34" s="164"/>
      <c r="D34" s="164"/>
      <c r="E34" s="164"/>
      <c r="F34" s="164"/>
      <c r="G34" s="164"/>
      <c r="H34" s="164"/>
      <c r="I34" s="165"/>
    </row>
    <row r="35" spans="1:9" x14ac:dyDescent="0.25">
      <c r="A35" s="253" t="s">
        <v>430</v>
      </c>
    </row>
  </sheetData>
  <mergeCells count="2">
    <mergeCell ref="A12:I12"/>
    <mergeCell ref="B25:H25"/>
  </mergeCells>
  <conditionalFormatting sqref="A18:I34">
    <cfRule type="expression" dxfId="151" priority="3">
      <formula>$K$2=0</formula>
    </cfRule>
  </conditionalFormatting>
  <conditionalFormatting sqref="E14">
    <cfRule type="expression" dxfId="150" priority="2">
      <formula>$K$2=0</formula>
    </cfRule>
  </conditionalFormatting>
  <conditionalFormatting sqref="C16">
    <cfRule type="expression" dxfId="149" priority="1">
      <formula>$K$2=0</formula>
    </cfRule>
  </conditionalFormatting>
  <printOptions horizontalCentered="1"/>
  <pageMargins left="1.1145833333333333" right="0.65625" top="0.98425196850393704" bottom="0.78740157480314965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249977111117893"/>
  </sheetPr>
  <dimension ref="A1:J38"/>
  <sheetViews>
    <sheetView view="pageBreakPreview" zoomScale="85" zoomScaleNormal="100" zoomScaleSheetLayoutView="85" zoomScalePageLayoutView="80" workbookViewId="0">
      <selection activeCell="E15" sqref="E15:H15"/>
    </sheetView>
  </sheetViews>
  <sheetFormatPr defaultRowHeight="15.75" x14ac:dyDescent="0.25"/>
  <cols>
    <col min="1" max="1" width="5.85546875" style="20" customWidth="1"/>
    <col min="2" max="2" width="30" style="3" customWidth="1"/>
    <col min="3" max="3" width="14.5703125" style="3" customWidth="1"/>
    <col min="4" max="4" width="10.140625" style="3" customWidth="1"/>
    <col min="5" max="5" width="21" style="3" customWidth="1"/>
    <col min="6" max="6" width="23.28515625" style="3" customWidth="1"/>
    <col min="7" max="8" width="11.85546875" style="3" customWidth="1"/>
    <col min="9" max="16384" width="9.140625" style="3"/>
  </cols>
  <sheetData>
    <row r="1" spans="1:10" x14ac:dyDescent="0.25">
      <c r="A1" s="261" t="s">
        <v>3</v>
      </c>
      <c r="B1" s="261"/>
      <c r="C1" s="261"/>
      <c r="D1" s="261"/>
      <c r="E1" s="261"/>
      <c r="F1" s="261"/>
      <c r="G1" s="261"/>
      <c r="H1" s="261"/>
      <c r="I1" s="10"/>
      <c r="J1" s="76"/>
    </row>
    <row r="2" spans="1:10" x14ac:dyDescent="0.25">
      <c r="A2" s="70" t="s">
        <v>126</v>
      </c>
      <c r="B2" s="10" t="s">
        <v>4</v>
      </c>
      <c r="C2" s="10"/>
      <c r="D2" s="10"/>
      <c r="J2" s="73">
        <f>SATURS!$D$5</f>
        <v>1</v>
      </c>
    </row>
    <row r="3" spans="1:10" x14ac:dyDescent="0.25">
      <c r="A3" s="9" t="s">
        <v>148</v>
      </c>
      <c r="B3" s="260" t="s">
        <v>1</v>
      </c>
      <c r="C3" s="260"/>
      <c r="D3" s="260"/>
      <c r="E3" s="262"/>
      <c r="F3" s="263"/>
      <c r="G3" s="263"/>
      <c r="H3" s="264"/>
    </row>
    <row r="4" spans="1:10" x14ac:dyDescent="0.25">
      <c r="A4" s="8" t="s">
        <v>5</v>
      </c>
      <c r="B4" s="260" t="s">
        <v>440</v>
      </c>
      <c r="C4" s="260"/>
      <c r="D4" s="260"/>
      <c r="E4" s="265"/>
      <c r="F4" s="266"/>
      <c r="G4" s="266"/>
      <c r="H4" s="267"/>
    </row>
    <row r="5" spans="1:10" x14ac:dyDescent="0.25">
      <c r="A5" s="8" t="s">
        <v>6</v>
      </c>
      <c r="B5" s="260" t="s">
        <v>7</v>
      </c>
      <c r="C5" s="260"/>
      <c r="D5" s="260"/>
      <c r="E5" s="268"/>
      <c r="F5" s="269"/>
      <c r="G5" s="269"/>
      <c r="H5" s="270"/>
    </row>
    <row r="7" spans="1:10" x14ac:dyDescent="0.25">
      <c r="A7" s="70" t="s">
        <v>19</v>
      </c>
      <c r="B7" s="23" t="s">
        <v>431</v>
      </c>
      <c r="C7" s="23"/>
      <c r="D7" s="23"/>
    </row>
    <row r="8" spans="1:10" x14ac:dyDescent="0.25">
      <c r="A8" s="8" t="s">
        <v>14</v>
      </c>
      <c r="B8" s="271" t="s">
        <v>355</v>
      </c>
      <c r="C8" s="272"/>
      <c r="D8" s="273"/>
      <c r="E8" s="274"/>
      <c r="F8" s="275"/>
      <c r="G8" s="275"/>
      <c r="H8" s="276"/>
    </row>
    <row r="9" spans="1:10" x14ac:dyDescent="0.25">
      <c r="A9" s="8" t="s">
        <v>15</v>
      </c>
      <c r="B9" s="260" t="s">
        <v>9</v>
      </c>
      <c r="C9" s="260"/>
      <c r="D9" s="260"/>
      <c r="E9" s="274"/>
      <c r="F9" s="275"/>
      <c r="G9" s="275"/>
      <c r="H9" s="276"/>
    </row>
    <row r="10" spans="1:10" x14ac:dyDescent="0.25">
      <c r="A10" s="8" t="s">
        <v>16</v>
      </c>
      <c r="B10" s="260" t="s">
        <v>10</v>
      </c>
      <c r="C10" s="260"/>
      <c r="D10" s="260"/>
      <c r="E10" s="274"/>
      <c r="F10" s="275"/>
      <c r="G10" s="275"/>
      <c r="H10" s="276"/>
    </row>
    <row r="11" spans="1:10" x14ac:dyDescent="0.25">
      <c r="A11" s="8" t="s">
        <v>17</v>
      </c>
      <c r="B11" s="260" t="s">
        <v>11</v>
      </c>
      <c r="C11" s="260"/>
      <c r="D11" s="260"/>
      <c r="E11" s="274"/>
      <c r="F11" s="275"/>
      <c r="G11" s="275"/>
      <c r="H11" s="276"/>
    </row>
    <row r="12" spans="1:10" x14ac:dyDescent="0.25">
      <c r="A12" s="8" t="s">
        <v>18</v>
      </c>
      <c r="B12" s="260" t="s">
        <v>12</v>
      </c>
      <c r="C12" s="260"/>
      <c r="D12" s="260"/>
      <c r="E12" s="274"/>
      <c r="F12" s="275"/>
      <c r="G12" s="275"/>
      <c r="H12" s="276"/>
    </row>
    <row r="14" spans="1:10" x14ac:dyDescent="0.25">
      <c r="A14" s="71" t="s">
        <v>20</v>
      </c>
      <c r="B14" s="11" t="s">
        <v>356</v>
      </c>
      <c r="C14" s="11"/>
      <c r="D14" s="11"/>
    </row>
    <row r="15" spans="1:10" x14ac:dyDescent="0.25">
      <c r="A15" s="36" t="s">
        <v>21</v>
      </c>
      <c r="B15" s="260" t="s">
        <v>26</v>
      </c>
      <c r="C15" s="260"/>
      <c r="D15" s="260"/>
      <c r="E15" s="274"/>
      <c r="F15" s="275"/>
      <c r="G15" s="275"/>
      <c r="H15" s="276"/>
    </row>
    <row r="16" spans="1:10" x14ac:dyDescent="0.25">
      <c r="A16" s="36" t="s">
        <v>22</v>
      </c>
      <c r="B16" s="260" t="s">
        <v>395</v>
      </c>
      <c r="C16" s="260"/>
      <c r="D16" s="260"/>
      <c r="E16" s="274"/>
      <c r="F16" s="275"/>
      <c r="G16" s="275"/>
      <c r="H16" s="276"/>
    </row>
    <row r="17" spans="1:8" x14ac:dyDescent="0.25">
      <c r="A17" s="36" t="s">
        <v>23</v>
      </c>
      <c r="B17" s="260" t="s">
        <v>321</v>
      </c>
      <c r="C17" s="260"/>
      <c r="D17" s="260"/>
      <c r="E17" s="274"/>
      <c r="F17" s="275"/>
      <c r="G17" s="275"/>
      <c r="H17" s="276"/>
    </row>
    <row r="18" spans="1:8" x14ac:dyDescent="0.25">
      <c r="A18" s="133" t="s">
        <v>24</v>
      </c>
      <c r="B18" s="260" t="s">
        <v>69</v>
      </c>
      <c r="C18" s="260"/>
      <c r="D18" s="260"/>
      <c r="E18" s="274"/>
      <c r="F18" s="275"/>
      <c r="G18" s="275"/>
      <c r="H18" s="276"/>
    </row>
    <row r="19" spans="1:8" x14ac:dyDescent="0.25">
      <c r="A19" s="133" t="s">
        <v>25</v>
      </c>
      <c r="B19" s="260" t="s">
        <v>12</v>
      </c>
      <c r="C19" s="260"/>
      <c r="D19" s="260"/>
      <c r="E19" s="274"/>
      <c r="F19" s="275"/>
      <c r="G19" s="275"/>
      <c r="H19" s="276"/>
    </row>
    <row r="20" spans="1:8" s="73" customFormat="1" ht="12.75" x14ac:dyDescent="0.2">
      <c r="A20" s="74" t="s">
        <v>432</v>
      </c>
      <c r="B20" s="74"/>
      <c r="C20" s="75"/>
      <c r="D20" s="75"/>
    </row>
    <row r="21" spans="1:8" ht="14.25" customHeight="1" x14ac:dyDescent="0.25"/>
    <row r="28" spans="1:8" s="73" customFormat="1" ht="12.75" x14ac:dyDescent="0.2">
      <c r="A28" s="199"/>
    </row>
    <row r="29" spans="1:8" s="73" customFormat="1" ht="12.75" x14ac:dyDescent="0.2">
      <c r="A29" s="199"/>
    </row>
    <row r="30" spans="1:8" s="73" customFormat="1" ht="12.75" x14ac:dyDescent="0.2">
      <c r="A30" s="199"/>
    </row>
    <row r="31" spans="1:8" s="73" customFormat="1" ht="12.75" x14ac:dyDescent="0.2">
      <c r="A31" s="199"/>
    </row>
    <row r="32" spans="1:8" s="73" customFormat="1" ht="12.75" x14ac:dyDescent="0.2">
      <c r="A32" s="199"/>
    </row>
    <row r="33" spans="1:1" s="73" customFormat="1" ht="12.75" x14ac:dyDescent="0.2">
      <c r="A33" s="199"/>
    </row>
    <row r="34" spans="1:1" s="73" customFormat="1" ht="12.75" x14ac:dyDescent="0.2">
      <c r="A34" s="199"/>
    </row>
    <row r="35" spans="1:1" s="73" customFormat="1" ht="12.75" x14ac:dyDescent="0.2">
      <c r="A35" s="199"/>
    </row>
    <row r="36" spans="1:1" s="73" customFormat="1" ht="12.75" x14ac:dyDescent="0.2">
      <c r="A36" s="199"/>
    </row>
    <row r="37" spans="1:1" s="73" customFormat="1" ht="12.75" x14ac:dyDescent="0.2">
      <c r="A37" s="199"/>
    </row>
    <row r="38" spans="1:1" s="73" customFormat="1" ht="12.75" x14ac:dyDescent="0.2">
      <c r="A38" s="199"/>
    </row>
  </sheetData>
  <dataConsolidate/>
  <mergeCells count="27">
    <mergeCell ref="B12:D12"/>
    <mergeCell ref="E12:H12"/>
    <mergeCell ref="E17:H17"/>
    <mergeCell ref="E18:H18"/>
    <mergeCell ref="E19:H19"/>
    <mergeCell ref="E15:H15"/>
    <mergeCell ref="E16:H16"/>
    <mergeCell ref="B8:D8"/>
    <mergeCell ref="B9:D9"/>
    <mergeCell ref="B10:D10"/>
    <mergeCell ref="B11:D11"/>
    <mergeCell ref="E9:H9"/>
    <mergeCell ref="E10:H10"/>
    <mergeCell ref="E11:H11"/>
    <mergeCell ref="E8:H8"/>
    <mergeCell ref="A1:H1"/>
    <mergeCell ref="E3:H3"/>
    <mergeCell ref="E4:H4"/>
    <mergeCell ref="E5:H5"/>
    <mergeCell ref="B5:D5"/>
    <mergeCell ref="B4:D4"/>
    <mergeCell ref="B3:D3"/>
    <mergeCell ref="B15:D15"/>
    <mergeCell ref="B16:D16"/>
    <mergeCell ref="B17:D17"/>
    <mergeCell ref="B18:D18"/>
    <mergeCell ref="B19:D19"/>
  </mergeCells>
  <conditionalFormatting sqref="A1:H5 A7:H21">
    <cfRule type="expression" dxfId="148" priority="3">
      <formula>$J$2=0</formula>
    </cfRule>
  </conditionalFormatting>
  <conditionalFormatting sqref="A6:H6">
    <cfRule type="expression" dxfId="147" priority="1">
      <formula>$J$2=0</formula>
    </cfRule>
  </conditionalFormatting>
  <printOptions horizontalCentered="1"/>
  <pageMargins left="0.78740157480314965" right="0.78740157480314965" top="0.78740157480314965" bottom="0.78740157480314965" header="0.39370078740157483" footer="0.39370078740157483"/>
  <pageSetup paperSize="9" orientation="landscape" horizontalDpi="4294967293" r:id="rId1"/>
  <headerFooter>
    <oddFooter xml:space="preserve">&amp;C&amp;"Times New Roman,Regular"&amp;12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-0.249977111117893"/>
  </sheetPr>
  <dimension ref="A1:AC46"/>
  <sheetViews>
    <sheetView view="pageBreakPreview" zoomScaleNormal="100" zoomScaleSheetLayoutView="100" zoomScalePageLayoutView="70" workbookViewId="0">
      <selection activeCell="F8" sqref="F8:G8"/>
    </sheetView>
  </sheetViews>
  <sheetFormatPr defaultRowHeight="15.75" x14ac:dyDescent="0.25"/>
  <cols>
    <col min="1" max="1" width="6.28515625" style="16" customWidth="1"/>
    <col min="2" max="2" width="12.28515625" style="16" customWidth="1"/>
    <col min="3" max="3" width="18" style="16" customWidth="1"/>
    <col min="4" max="4" width="10.28515625" style="16" customWidth="1"/>
    <col min="5" max="5" width="8.85546875" style="16" customWidth="1"/>
    <col min="6" max="6" width="10.42578125" style="16" customWidth="1"/>
    <col min="7" max="7" width="7.7109375" style="16" customWidth="1"/>
    <col min="8" max="8" width="8.42578125" style="16" customWidth="1"/>
    <col min="9" max="9" width="7.42578125" style="16" customWidth="1"/>
    <col min="10" max="10" width="10" style="16" customWidth="1"/>
    <col min="11" max="12" width="9.140625" style="16" customWidth="1"/>
    <col min="13" max="13" width="7.42578125" style="16" customWidth="1"/>
    <col min="14" max="14" width="10.7109375" style="16" customWidth="1"/>
    <col min="15" max="16" width="9.140625" style="16"/>
    <col min="17" max="17" width="15.5703125" style="16" customWidth="1"/>
    <col min="18" max="16384" width="9.140625" style="16"/>
  </cols>
  <sheetData>
    <row r="1" spans="1:16" x14ac:dyDescent="0.2">
      <c r="A1" s="261" t="s">
        <v>322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P1" s="76">
        <f>SATURS!$D$3</f>
        <v>0</v>
      </c>
    </row>
    <row r="2" spans="1:16" x14ac:dyDescent="0.25">
      <c r="A2" s="71" t="s">
        <v>146</v>
      </c>
      <c r="B2" s="4" t="s">
        <v>129</v>
      </c>
      <c r="C2" s="3"/>
      <c r="D2" s="3"/>
      <c r="E2" s="3"/>
      <c r="F2" s="3"/>
      <c r="G2" s="3"/>
      <c r="P2" s="73">
        <f>SATURS!$D$5</f>
        <v>1</v>
      </c>
    </row>
    <row r="3" spans="1:16" ht="63" customHeight="1" x14ac:dyDescent="0.25">
      <c r="A3" s="133" t="s">
        <v>323</v>
      </c>
      <c r="B3" s="298" t="s">
        <v>54</v>
      </c>
      <c r="C3" s="298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</row>
    <row r="4" spans="1:16" x14ac:dyDescent="0.25">
      <c r="A4" s="286" t="s">
        <v>324</v>
      </c>
      <c r="B4" s="298" t="s">
        <v>55</v>
      </c>
      <c r="C4" s="277" t="s">
        <v>441</v>
      </c>
      <c r="D4" s="318"/>
      <c r="E4" s="318"/>
      <c r="F4" s="281"/>
      <c r="G4" s="281"/>
      <c r="H4" s="288" t="s">
        <v>40</v>
      </c>
      <c r="I4" s="288"/>
    </row>
    <row r="5" spans="1:16" x14ac:dyDescent="0.25">
      <c r="A5" s="287"/>
      <c r="B5" s="298"/>
      <c r="C5" s="277" t="s">
        <v>442</v>
      </c>
      <c r="D5" s="278"/>
      <c r="E5" s="278"/>
      <c r="F5" s="282"/>
      <c r="G5" s="282"/>
      <c r="H5" s="288" t="s">
        <v>56</v>
      </c>
      <c r="I5" s="288"/>
    </row>
    <row r="6" spans="1:16" x14ac:dyDescent="0.25">
      <c r="A6" s="287"/>
      <c r="B6" s="298"/>
      <c r="C6" s="277" t="s">
        <v>443</v>
      </c>
      <c r="D6" s="278"/>
      <c r="E6" s="278"/>
      <c r="F6" s="282"/>
      <c r="G6" s="282"/>
      <c r="H6" s="288" t="s">
        <v>56</v>
      </c>
      <c r="I6" s="288"/>
    </row>
    <row r="7" spans="1:16" x14ac:dyDescent="0.25">
      <c r="A7" s="287"/>
      <c r="B7" s="298"/>
      <c r="C7" s="277" t="s">
        <v>444</v>
      </c>
      <c r="D7" s="278"/>
      <c r="E7" s="278"/>
      <c r="F7" s="281"/>
      <c r="G7" s="281"/>
      <c r="H7" s="288" t="s">
        <v>40</v>
      </c>
      <c r="I7" s="288"/>
    </row>
    <row r="8" spans="1:16" x14ac:dyDescent="0.25">
      <c r="A8" s="287"/>
      <c r="B8" s="319"/>
      <c r="C8" s="277" t="s">
        <v>445</v>
      </c>
      <c r="D8" s="278"/>
      <c r="E8" s="289"/>
      <c r="F8" s="281"/>
      <c r="G8" s="281"/>
      <c r="H8" s="288" t="s">
        <v>40</v>
      </c>
      <c r="I8" s="288"/>
    </row>
    <row r="9" spans="1:16" ht="18.75" x14ac:dyDescent="0.25">
      <c r="A9" s="139" t="s">
        <v>446</v>
      </c>
      <c r="B9" s="290" t="s">
        <v>119</v>
      </c>
      <c r="C9" s="291"/>
      <c r="D9" s="291"/>
      <c r="E9" s="315">
        <f>D30</f>
        <v>0</v>
      </c>
      <c r="F9" s="316"/>
      <c r="G9" s="316"/>
      <c r="H9" s="316"/>
      <c r="I9" s="316"/>
    </row>
    <row r="10" spans="1:16" x14ac:dyDescent="0.25">
      <c r="A10" s="288" t="s">
        <v>447</v>
      </c>
      <c r="B10" s="292" t="s">
        <v>57</v>
      </c>
      <c r="C10" s="293"/>
      <c r="D10" s="294"/>
      <c r="E10" s="300" t="s">
        <v>448</v>
      </c>
      <c r="F10" s="300"/>
      <c r="G10" s="300"/>
      <c r="H10" s="320"/>
      <c r="I10" s="320"/>
    </row>
    <row r="11" spans="1:16" x14ac:dyDescent="0.25">
      <c r="A11" s="288"/>
      <c r="B11" s="295"/>
      <c r="C11" s="296"/>
      <c r="D11" s="297"/>
      <c r="E11" s="300" t="s">
        <v>449</v>
      </c>
      <c r="F11" s="300"/>
      <c r="G11" s="300"/>
      <c r="H11" s="320"/>
      <c r="I11" s="320"/>
    </row>
    <row r="12" spans="1:16" x14ac:dyDescent="0.25">
      <c r="A12" s="288"/>
      <c r="B12" s="295"/>
      <c r="C12" s="296"/>
      <c r="D12" s="297"/>
      <c r="E12" s="30" t="s">
        <v>450</v>
      </c>
      <c r="F12" s="14"/>
      <c r="G12" s="53"/>
      <c r="H12" s="320"/>
      <c r="I12" s="320"/>
    </row>
    <row r="13" spans="1:16" x14ac:dyDescent="0.25">
      <c r="A13" s="12" t="s">
        <v>325</v>
      </c>
      <c r="B13" s="277" t="s">
        <v>13</v>
      </c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9"/>
    </row>
    <row r="14" spans="1:16" ht="33" customHeight="1" x14ac:dyDescent="0.25">
      <c r="A14" s="280"/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</row>
    <row r="16" spans="1:16" ht="15.75" customHeight="1" x14ac:dyDescent="0.25">
      <c r="A16" s="77" t="s">
        <v>147</v>
      </c>
      <c r="B16" s="330" t="s">
        <v>130</v>
      </c>
      <c r="C16" s="330"/>
      <c r="D16" s="330"/>
      <c r="E16" s="330"/>
      <c r="F16" s="330"/>
      <c r="G16" s="330"/>
      <c r="H16" s="330"/>
      <c r="I16" s="330"/>
      <c r="J16" s="330"/>
      <c r="K16" s="330"/>
      <c r="L16" s="330"/>
      <c r="M16" s="330"/>
      <c r="N16" s="330"/>
    </row>
    <row r="17" spans="1:29" x14ac:dyDescent="0.25">
      <c r="A17" s="321"/>
      <c r="B17" s="322"/>
      <c r="C17" s="322"/>
      <c r="D17" s="322"/>
      <c r="E17" s="322"/>
      <c r="F17" s="323"/>
      <c r="G17" s="327" t="s">
        <v>87</v>
      </c>
      <c r="H17" s="328"/>
      <c r="I17" s="328"/>
      <c r="J17" s="329"/>
      <c r="K17" s="327" t="s">
        <v>88</v>
      </c>
      <c r="L17" s="328"/>
      <c r="M17" s="328"/>
      <c r="N17" s="329"/>
    </row>
    <row r="18" spans="1:29" x14ac:dyDescent="0.25">
      <c r="A18" s="317" t="s">
        <v>27</v>
      </c>
      <c r="B18" s="317" t="s">
        <v>89</v>
      </c>
      <c r="C18" s="317" t="s">
        <v>90</v>
      </c>
      <c r="D18" s="317" t="s">
        <v>93</v>
      </c>
      <c r="E18" s="317" t="s">
        <v>121</v>
      </c>
      <c r="F18" s="317" t="s">
        <v>91</v>
      </c>
      <c r="G18" s="317" t="s">
        <v>396</v>
      </c>
      <c r="H18" s="317"/>
      <c r="I18" s="317" t="s">
        <v>274</v>
      </c>
      <c r="J18" s="324" t="s">
        <v>400</v>
      </c>
      <c r="K18" s="317" t="s">
        <v>398</v>
      </c>
      <c r="L18" s="317"/>
      <c r="M18" s="317" t="s">
        <v>274</v>
      </c>
      <c r="N18" s="324" t="s">
        <v>400</v>
      </c>
      <c r="W18" s="61"/>
      <c r="X18" s="61"/>
      <c r="Y18" s="61"/>
      <c r="Z18" s="61"/>
      <c r="AA18" s="61"/>
      <c r="AB18" s="61"/>
      <c r="AC18" s="61"/>
    </row>
    <row r="19" spans="1:29" x14ac:dyDescent="0.25">
      <c r="A19" s="317"/>
      <c r="B19" s="317"/>
      <c r="C19" s="317"/>
      <c r="D19" s="317"/>
      <c r="E19" s="317"/>
      <c r="F19" s="317"/>
      <c r="G19" s="134" t="s">
        <v>397</v>
      </c>
      <c r="H19" s="134" t="s">
        <v>399</v>
      </c>
      <c r="I19" s="317"/>
      <c r="J19" s="324"/>
      <c r="K19" s="134" t="s">
        <v>397</v>
      </c>
      <c r="L19" s="134" t="s">
        <v>399</v>
      </c>
      <c r="M19" s="317"/>
      <c r="N19" s="324"/>
      <c r="W19" s="61"/>
      <c r="X19" s="61"/>
      <c r="Y19" s="61"/>
      <c r="Z19" s="61"/>
      <c r="AA19" s="61"/>
      <c r="AB19" s="61"/>
      <c r="AC19" s="61"/>
    </row>
    <row r="20" spans="1:29" s="61" customFormat="1" ht="19.5" customHeight="1" x14ac:dyDescent="0.2">
      <c r="A20" s="317"/>
      <c r="B20" s="317"/>
      <c r="C20" s="317"/>
      <c r="D20" s="108" t="s">
        <v>144</v>
      </c>
      <c r="E20" s="108" t="s">
        <v>34</v>
      </c>
      <c r="F20" s="108" t="s">
        <v>140</v>
      </c>
      <c r="G20" s="108" t="s">
        <v>128</v>
      </c>
      <c r="H20" s="109" t="s">
        <v>128</v>
      </c>
      <c r="I20" s="110" t="s">
        <v>92</v>
      </c>
      <c r="J20" s="108" t="s">
        <v>58</v>
      </c>
      <c r="K20" s="108" t="s">
        <v>128</v>
      </c>
      <c r="L20" s="109" t="s">
        <v>128</v>
      </c>
      <c r="M20" s="110" t="s">
        <v>92</v>
      </c>
      <c r="N20" s="108" t="s">
        <v>58</v>
      </c>
    </row>
    <row r="21" spans="1:29" x14ac:dyDescent="0.25">
      <c r="A21" s="288">
        <v>1</v>
      </c>
      <c r="B21" s="304" t="s">
        <v>401</v>
      </c>
      <c r="C21" s="169"/>
      <c r="D21" s="170"/>
      <c r="E21" s="171"/>
      <c r="F21" s="123">
        <f>D21*E21</f>
        <v>0</v>
      </c>
      <c r="G21" s="305"/>
      <c r="H21" s="308" t="str">
        <f>SATURS!$C$10</f>
        <v/>
      </c>
      <c r="I21" s="311" t="str">
        <f>SATURS!$C$11</f>
        <v/>
      </c>
      <c r="J21" s="301"/>
      <c r="K21" s="305"/>
      <c r="L21" s="305"/>
      <c r="M21" s="326"/>
      <c r="N21" s="301"/>
      <c r="P21" s="56"/>
      <c r="W21" s="61"/>
      <c r="X21" s="61"/>
      <c r="Y21" s="61"/>
      <c r="Z21" s="61"/>
      <c r="AA21" s="61"/>
      <c r="AB21" s="61"/>
      <c r="AC21" s="61"/>
    </row>
    <row r="22" spans="1:29" ht="15.75" customHeight="1" x14ac:dyDescent="0.25">
      <c r="A22" s="288"/>
      <c r="B22" s="304"/>
      <c r="C22" s="169"/>
      <c r="D22" s="170"/>
      <c r="E22" s="171"/>
      <c r="F22" s="123">
        <f t="shared" ref="F22:F29" si="0">D22*E22</f>
        <v>0</v>
      </c>
      <c r="G22" s="306"/>
      <c r="H22" s="309"/>
      <c r="I22" s="312"/>
      <c r="J22" s="302"/>
      <c r="K22" s="306"/>
      <c r="L22" s="306"/>
      <c r="M22" s="326"/>
      <c r="N22" s="302"/>
      <c r="W22" s="61"/>
      <c r="X22" s="61"/>
      <c r="Y22" s="61"/>
      <c r="Z22" s="61"/>
      <c r="AA22" s="61"/>
      <c r="AB22" s="61"/>
      <c r="AC22" s="61"/>
    </row>
    <row r="23" spans="1:29" ht="15.75" customHeight="1" x14ac:dyDescent="0.25">
      <c r="A23" s="288"/>
      <c r="B23" s="304"/>
      <c r="C23" s="172"/>
      <c r="D23" s="170"/>
      <c r="E23" s="171"/>
      <c r="F23" s="123">
        <f t="shared" si="0"/>
        <v>0</v>
      </c>
      <c r="G23" s="307"/>
      <c r="H23" s="310"/>
      <c r="I23" s="313"/>
      <c r="J23" s="303"/>
      <c r="K23" s="307"/>
      <c r="L23" s="307"/>
      <c r="M23" s="326"/>
      <c r="N23" s="303"/>
      <c r="P23" s="64"/>
      <c r="W23" s="61"/>
      <c r="X23" s="61"/>
      <c r="Y23" s="61"/>
      <c r="Z23" s="61"/>
      <c r="AA23" s="61"/>
      <c r="AB23" s="61"/>
      <c r="AC23" s="61"/>
    </row>
    <row r="24" spans="1:29" ht="15.75" customHeight="1" x14ac:dyDescent="0.25">
      <c r="A24" s="288">
        <v>2</v>
      </c>
      <c r="B24" s="304" t="s">
        <v>402</v>
      </c>
      <c r="C24" s="172"/>
      <c r="D24" s="170"/>
      <c r="E24" s="171"/>
      <c r="F24" s="123">
        <f t="shared" si="0"/>
        <v>0</v>
      </c>
      <c r="G24" s="305"/>
      <c r="H24" s="308" t="str">
        <f>SATURS!$C$10</f>
        <v/>
      </c>
      <c r="I24" s="311" t="str">
        <f>SATURS!$C$11</f>
        <v/>
      </c>
      <c r="J24" s="301"/>
      <c r="K24" s="305"/>
      <c r="L24" s="305"/>
      <c r="M24" s="326"/>
      <c r="N24" s="301"/>
      <c r="O24" s="64"/>
      <c r="P24" s="64"/>
      <c r="W24" s="61"/>
      <c r="X24" s="61"/>
      <c r="Y24" s="61"/>
      <c r="Z24" s="61"/>
      <c r="AA24" s="61"/>
      <c r="AB24" s="61"/>
      <c r="AC24" s="61"/>
    </row>
    <row r="25" spans="1:29" ht="15.75" customHeight="1" x14ac:dyDescent="0.25">
      <c r="A25" s="288"/>
      <c r="B25" s="304"/>
      <c r="C25" s="172"/>
      <c r="D25" s="170"/>
      <c r="E25" s="171"/>
      <c r="F25" s="123">
        <f t="shared" si="0"/>
        <v>0</v>
      </c>
      <c r="G25" s="306"/>
      <c r="H25" s="309"/>
      <c r="I25" s="312"/>
      <c r="J25" s="302"/>
      <c r="K25" s="306"/>
      <c r="L25" s="306"/>
      <c r="M25" s="326"/>
      <c r="N25" s="302"/>
      <c r="W25" s="61"/>
      <c r="X25" s="61"/>
      <c r="Y25" s="61"/>
      <c r="Z25" s="61"/>
      <c r="AA25" s="61"/>
      <c r="AB25" s="61"/>
      <c r="AC25" s="61"/>
    </row>
    <row r="26" spans="1:29" ht="15.75" customHeight="1" x14ac:dyDescent="0.25">
      <c r="A26" s="288"/>
      <c r="B26" s="304"/>
      <c r="C26" s="172"/>
      <c r="D26" s="170"/>
      <c r="E26" s="171"/>
      <c r="F26" s="123">
        <f t="shared" si="0"/>
        <v>0</v>
      </c>
      <c r="G26" s="307"/>
      <c r="H26" s="310"/>
      <c r="I26" s="313"/>
      <c r="J26" s="303"/>
      <c r="K26" s="307"/>
      <c r="L26" s="307"/>
      <c r="M26" s="326"/>
      <c r="N26" s="303"/>
      <c r="W26" s="61"/>
      <c r="X26" s="61"/>
      <c r="Y26" s="61"/>
      <c r="Z26" s="61"/>
      <c r="AA26" s="61"/>
      <c r="AB26" s="61"/>
      <c r="AC26" s="61"/>
    </row>
    <row r="27" spans="1:29" ht="15.75" customHeight="1" x14ac:dyDescent="0.25">
      <c r="A27" s="288">
        <v>3</v>
      </c>
      <c r="B27" s="304" t="s">
        <v>403</v>
      </c>
      <c r="C27" s="172"/>
      <c r="D27" s="170"/>
      <c r="E27" s="171"/>
      <c r="F27" s="123">
        <f t="shared" si="0"/>
        <v>0</v>
      </c>
      <c r="G27" s="305"/>
      <c r="H27" s="308" t="str">
        <f>SATURS!$C$10</f>
        <v/>
      </c>
      <c r="I27" s="311" t="str">
        <f>SATURS!$C$11</f>
        <v/>
      </c>
      <c r="J27" s="301"/>
      <c r="K27" s="305"/>
      <c r="L27" s="305"/>
      <c r="M27" s="326"/>
      <c r="N27" s="301"/>
      <c r="O27" s="51"/>
      <c r="W27" s="61"/>
      <c r="X27" s="61"/>
      <c r="Y27" s="61"/>
      <c r="Z27" s="61"/>
      <c r="AA27" s="61"/>
      <c r="AB27" s="61"/>
      <c r="AC27" s="61"/>
    </row>
    <row r="28" spans="1:29" ht="15.75" customHeight="1" x14ac:dyDescent="0.25">
      <c r="A28" s="288"/>
      <c r="B28" s="304"/>
      <c r="C28" s="172"/>
      <c r="D28" s="170"/>
      <c r="E28" s="171"/>
      <c r="F28" s="123">
        <f t="shared" si="0"/>
        <v>0</v>
      </c>
      <c r="G28" s="306"/>
      <c r="H28" s="309"/>
      <c r="I28" s="312"/>
      <c r="J28" s="302"/>
      <c r="K28" s="306"/>
      <c r="L28" s="306"/>
      <c r="M28" s="326"/>
      <c r="N28" s="302"/>
      <c r="W28" s="61"/>
      <c r="X28" s="61"/>
      <c r="Y28" s="61"/>
      <c r="Z28" s="61"/>
      <c r="AA28" s="61"/>
      <c r="AB28" s="61"/>
      <c r="AC28" s="61"/>
    </row>
    <row r="29" spans="1:29" ht="15.75" customHeight="1" x14ac:dyDescent="0.25">
      <c r="A29" s="288"/>
      <c r="B29" s="304"/>
      <c r="C29" s="172"/>
      <c r="D29" s="170"/>
      <c r="E29" s="171"/>
      <c r="F29" s="123">
        <f t="shared" si="0"/>
        <v>0</v>
      </c>
      <c r="G29" s="307"/>
      <c r="H29" s="310"/>
      <c r="I29" s="313"/>
      <c r="J29" s="303"/>
      <c r="K29" s="307"/>
      <c r="L29" s="307"/>
      <c r="M29" s="326"/>
      <c r="N29" s="303"/>
      <c r="W29" s="61"/>
      <c r="X29" s="61"/>
      <c r="Y29" s="61"/>
      <c r="Z29" s="61"/>
      <c r="AA29" s="61"/>
      <c r="AB29" s="61"/>
      <c r="AC29" s="61"/>
    </row>
    <row r="30" spans="1:29" ht="15.75" customHeight="1" x14ac:dyDescent="0.25">
      <c r="A30" s="283" t="s">
        <v>52</v>
      </c>
      <c r="B30" s="284"/>
      <c r="C30" s="285"/>
      <c r="D30" s="118">
        <f>SUM(D21:D23,D24:D26,D27:D29)</f>
        <v>0</v>
      </c>
      <c r="E30" s="119" t="s">
        <v>72</v>
      </c>
      <c r="F30" s="118">
        <f>SUM(F21:F23,F24:F26,F27:F29)</f>
        <v>0</v>
      </c>
      <c r="G30" s="325"/>
      <c r="H30" s="325"/>
      <c r="I30" s="325"/>
      <c r="J30" s="325"/>
      <c r="K30" s="325"/>
      <c r="L30" s="325"/>
      <c r="M30" s="325"/>
      <c r="N30" s="325"/>
      <c r="W30" s="61"/>
      <c r="X30" s="61"/>
      <c r="Y30" s="61"/>
      <c r="Z30" s="61"/>
      <c r="AA30" s="61"/>
      <c r="AB30" s="61"/>
      <c r="AC30" s="61"/>
    </row>
    <row r="31" spans="1:29" ht="15.75" customHeight="1" x14ac:dyDescent="0.25">
      <c r="A31" s="283" t="s">
        <v>71</v>
      </c>
      <c r="B31" s="284"/>
      <c r="C31" s="285"/>
      <c r="D31" s="58" t="s">
        <v>72</v>
      </c>
      <c r="E31" s="119" t="e">
        <f>AVERAGE(E21:E23,E24:E26,E27:E29)</f>
        <v>#DIV/0!</v>
      </c>
      <c r="F31" s="118" t="s">
        <v>64</v>
      </c>
      <c r="G31" s="325"/>
      <c r="H31" s="325"/>
      <c r="I31" s="325"/>
      <c r="J31" s="325"/>
      <c r="K31" s="325"/>
      <c r="L31" s="325"/>
      <c r="M31" s="325"/>
      <c r="N31" s="325"/>
      <c r="O31" s="51"/>
    </row>
    <row r="32" spans="1:29" s="79" customFormat="1" ht="12.75" x14ac:dyDescent="0.25">
      <c r="A32" s="314" t="s">
        <v>357</v>
      </c>
      <c r="B32" s="314"/>
      <c r="C32" s="314"/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78"/>
    </row>
    <row r="33" spans="1:15" ht="15.75" customHeight="1" x14ac:dyDescent="0.25">
      <c r="A33" s="62"/>
      <c r="B33" s="61"/>
      <c r="D33" s="62"/>
      <c r="E33" s="40"/>
      <c r="F33" s="40"/>
      <c r="G33" s="62"/>
      <c r="H33" s="38"/>
      <c r="I33" s="46"/>
      <c r="J33" s="45"/>
      <c r="K33" s="62"/>
      <c r="L33" s="38"/>
      <c r="M33" s="31"/>
      <c r="N33" s="40"/>
      <c r="O33" s="51"/>
    </row>
    <row r="34" spans="1:15" ht="15.75" customHeight="1" x14ac:dyDescent="0.25">
      <c r="G34" s="62"/>
      <c r="H34" s="62"/>
      <c r="K34" s="62"/>
      <c r="L34" s="44"/>
      <c r="M34" s="44"/>
    </row>
    <row r="35" spans="1:15" ht="15.75" customHeight="1" x14ac:dyDescent="0.25">
      <c r="M35" s="62"/>
    </row>
    <row r="36" spans="1:15" ht="15.75" customHeight="1" x14ac:dyDescent="0.25">
      <c r="D36" s="62"/>
      <c r="E36" s="62"/>
      <c r="H36" s="62"/>
      <c r="I36" s="62"/>
      <c r="J36" s="62"/>
      <c r="M36" s="62"/>
    </row>
    <row r="37" spans="1:15" ht="15.75" customHeight="1" x14ac:dyDescent="0.25">
      <c r="D37" s="62"/>
      <c r="E37" s="62"/>
      <c r="H37" s="62"/>
      <c r="I37" s="62"/>
      <c r="J37" s="62"/>
      <c r="M37" s="62"/>
    </row>
    <row r="38" spans="1:15" ht="15.75" customHeight="1" x14ac:dyDescent="0.25">
      <c r="A38" s="62"/>
      <c r="D38" s="62"/>
      <c r="E38" s="62"/>
      <c r="F38" s="42"/>
      <c r="G38" s="42"/>
      <c r="H38" s="62"/>
      <c r="I38" s="62"/>
      <c r="J38" s="62"/>
      <c r="M38" s="62"/>
    </row>
    <row r="39" spans="1:15" ht="15.75" customHeight="1" x14ac:dyDescent="0.25">
      <c r="A39" s="62"/>
      <c r="D39" s="62"/>
      <c r="E39" s="62"/>
      <c r="J39" s="62"/>
      <c r="M39" s="62"/>
    </row>
    <row r="40" spans="1:15" s="41" customFormat="1" ht="15.75" customHeight="1" x14ac:dyDescent="0.25">
      <c r="D40" s="143"/>
      <c r="E40" s="143"/>
      <c r="H40" s="143"/>
      <c r="I40" s="143"/>
      <c r="J40" s="143"/>
      <c r="M40" s="143"/>
    </row>
    <row r="41" spans="1:15" ht="15.75" customHeight="1" x14ac:dyDescent="0.25"/>
    <row r="43" spans="1:15" x14ac:dyDescent="0.25">
      <c r="B43" s="41"/>
      <c r="C43" s="41"/>
      <c r="D43" s="41"/>
      <c r="E43" s="41"/>
      <c r="F43" s="143"/>
      <c r="G43" s="41"/>
      <c r="H43" s="41"/>
      <c r="I43" s="41"/>
      <c r="J43" s="41"/>
      <c r="K43" s="41"/>
      <c r="L43" s="41"/>
      <c r="M43" s="143"/>
      <c r="N43" s="41"/>
    </row>
    <row r="44" spans="1:15" x14ac:dyDescent="0.25">
      <c r="A44" s="62"/>
      <c r="F44" s="62"/>
      <c r="M44" s="62"/>
    </row>
    <row r="45" spans="1:15" x14ac:dyDescent="0.25">
      <c r="A45" s="62"/>
      <c r="F45" s="62"/>
      <c r="M45" s="62"/>
    </row>
    <row r="46" spans="1:15" x14ac:dyDescent="0.25">
      <c r="A46" s="62"/>
      <c r="F46" s="62"/>
      <c r="M46" s="62"/>
    </row>
  </sheetData>
  <mergeCells count="81">
    <mergeCell ref="B16:N16"/>
    <mergeCell ref="H12:I12"/>
    <mergeCell ref="B18:B20"/>
    <mergeCell ref="C18:C20"/>
    <mergeCell ref="D18:D19"/>
    <mergeCell ref="E18:E19"/>
    <mergeCell ref="A21:A23"/>
    <mergeCell ref="B21:B23"/>
    <mergeCell ref="A18:A20"/>
    <mergeCell ref="K17:N17"/>
    <mergeCell ref="L21:L23"/>
    <mergeCell ref="M18:M19"/>
    <mergeCell ref="N18:N19"/>
    <mergeCell ref="N21:N23"/>
    <mergeCell ref="G21:G23"/>
    <mergeCell ref="H21:H23"/>
    <mergeCell ref="N24:N26"/>
    <mergeCell ref="L24:L26"/>
    <mergeCell ref="I21:I23"/>
    <mergeCell ref="G17:J17"/>
    <mergeCell ref="J21:J23"/>
    <mergeCell ref="A17:F17"/>
    <mergeCell ref="E10:G10"/>
    <mergeCell ref="A30:C30"/>
    <mergeCell ref="K24:K26"/>
    <mergeCell ref="K21:K23"/>
    <mergeCell ref="J18:J19"/>
    <mergeCell ref="K18:L18"/>
    <mergeCell ref="G30:N31"/>
    <mergeCell ref="H24:H26"/>
    <mergeCell ref="I24:I26"/>
    <mergeCell ref="K27:K29"/>
    <mergeCell ref="L27:L29"/>
    <mergeCell ref="M27:M29"/>
    <mergeCell ref="N27:N29"/>
    <mergeCell ref="M21:M23"/>
    <mergeCell ref="M24:M26"/>
    <mergeCell ref="H27:H29"/>
    <mergeCell ref="I27:I29"/>
    <mergeCell ref="A32:N32"/>
    <mergeCell ref="H4:I4"/>
    <mergeCell ref="H5:I5"/>
    <mergeCell ref="H6:I6"/>
    <mergeCell ref="H7:I7"/>
    <mergeCell ref="H8:I8"/>
    <mergeCell ref="E9:I9"/>
    <mergeCell ref="F18:F19"/>
    <mergeCell ref="G18:H18"/>
    <mergeCell ref="I18:I19"/>
    <mergeCell ref="C4:E4"/>
    <mergeCell ref="B4:B8"/>
    <mergeCell ref="H10:I10"/>
    <mergeCell ref="H11:I11"/>
    <mergeCell ref="A24:A26"/>
    <mergeCell ref="B24:B26"/>
    <mergeCell ref="G24:G26"/>
    <mergeCell ref="A27:A29"/>
    <mergeCell ref="B27:B29"/>
    <mergeCell ref="G27:G29"/>
    <mergeCell ref="A31:C31"/>
    <mergeCell ref="A1:N1"/>
    <mergeCell ref="A4:A8"/>
    <mergeCell ref="A10:A12"/>
    <mergeCell ref="C5:E5"/>
    <mergeCell ref="C6:E6"/>
    <mergeCell ref="C7:E7"/>
    <mergeCell ref="C8:E8"/>
    <mergeCell ref="B9:D9"/>
    <mergeCell ref="B10:D12"/>
    <mergeCell ref="B3:C3"/>
    <mergeCell ref="D3:N3"/>
    <mergeCell ref="E11:G11"/>
    <mergeCell ref="F4:G4"/>
    <mergeCell ref="J27:J29"/>
    <mergeCell ref="J24:J26"/>
    <mergeCell ref="B13:N13"/>
    <mergeCell ref="A14:N14"/>
    <mergeCell ref="F8:G8"/>
    <mergeCell ref="F5:G5"/>
    <mergeCell ref="F6:G6"/>
    <mergeCell ref="F7:G7"/>
  </mergeCells>
  <conditionalFormatting sqref="A16:N32">
    <cfRule type="expression" dxfId="146" priority="14">
      <formula>$P$1=1</formula>
    </cfRule>
  </conditionalFormatting>
  <conditionalFormatting sqref="A1:N32">
    <cfRule type="expression" dxfId="145" priority="11">
      <formula>$P$2=0</formula>
    </cfRule>
  </conditionalFormatting>
  <conditionalFormatting sqref="E9">
    <cfRule type="expression" dxfId="144" priority="123">
      <formula>$D$30&gt;$E$9</formula>
    </cfRule>
  </conditionalFormatting>
  <dataValidations count="7">
    <dataValidation type="list" allowBlank="1" showInputMessage="1" showErrorMessage="1" sqref="F4:G4 F7:G8">
      <formula1>"ir,nav"</formula1>
    </dataValidation>
    <dataValidation type="whole" allowBlank="1" showInputMessage="1" showErrorMessage="1" errorTitle="KĻŪDA" error="Tikai veseli skaitļi robežās no 0 līdz 30" sqref="F5:G6">
      <formula1>0</formula1>
      <formula2>30</formula2>
    </dataValidation>
    <dataValidation type="whole" allowBlank="1" showErrorMessage="1" errorTitle="KĻŪDA" error="Tikai veseli skaitļi robežās no 0 līdz 100000" sqref="E9:I9">
      <formula1>0</formula1>
      <formula2>100000</formula2>
    </dataValidation>
    <dataValidation type="decimal" allowBlank="1" showErrorMessage="1" errorTitle="KĻŪDA" error="Tikai skaitļi robežās no 0 līdz 100000" sqref="H10:I12 D21:D23 D24:D26 D27:D29">
      <formula1>0</formula1>
      <formula2>100000</formula2>
    </dataValidation>
    <dataValidation type="decimal" allowBlank="1" showErrorMessage="1" errorTitle="KĻŪDA" error="Tikai skaitļi robežās no 0 līdz 50" sqref="E21:E23 E24:E26 E27:E29">
      <formula1>0</formula1>
      <formula2>50</formula2>
    </dataValidation>
    <dataValidation type="whole" allowBlank="1" showErrorMessage="1" errorTitle="KĻŪDA" error="Tikai veseli skaitļi robežās no 0 līdz 365" sqref="I24:I26 M21:M23 I21:I23 M27:M29 M24:M26 I27:I29">
      <formula1>0</formula1>
      <formula2>365</formula2>
    </dataValidation>
    <dataValidation type="decimal" allowBlank="1" showErrorMessage="1" errorTitle="KĻŪDA" error="Tikai skaitļi robežās no -20 līdz 50" sqref="G24:H26 K21:L23 G21:H23 K27:L29 K24:L26 G27:H29">
      <formula1>-20</formula1>
      <formula2>50</formula2>
    </dataValidation>
  </dataValidations>
  <printOptions horizontalCentered="1"/>
  <pageMargins left="0.59055118110236227" right="0.59055118110236227" top="0.78740157480314965" bottom="0.78740157480314965" header="0.39370078740157483" footer="0.39370078740157483"/>
  <pageSetup paperSize="9" scale="98" orientation="landscape" r:id="rId1"/>
  <headerFooter>
    <evenFooter>&amp;C&amp;"Times New Roman,Regular"&amp;12 14</evenFooter>
    <firstFooter>&amp;C&amp;"Times New Roman,Regular"&amp;12 13</firstFooter>
  </headerFooter>
  <rowBreaks count="1" manualBreakCount="1">
    <brk id="14" max="13" man="1"/>
  </rowBreaks>
  <colBreaks count="1" manualBreakCount="1">
    <brk id="14" max="1048575" man="1"/>
  </colBreaks>
  <ignoredErrors>
    <ignoredError sqref="H21:I23 H27:I29 H24:I2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 tint="-0.249977111117893"/>
  </sheetPr>
  <dimension ref="A1:O259"/>
  <sheetViews>
    <sheetView view="pageBreakPreview" topLeftCell="A31" zoomScale="90" zoomScaleNormal="90" zoomScaleSheetLayoutView="90" zoomScalePageLayoutView="80" workbookViewId="0">
      <selection sqref="A1:H1"/>
    </sheetView>
  </sheetViews>
  <sheetFormatPr defaultRowHeight="15.75" x14ac:dyDescent="0.25"/>
  <cols>
    <col min="1" max="1" width="6.28515625" style="17" customWidth="1"/>
    <col min="2" max="2" width="22.42578125" style="62" customWidth="1"/>
    <col min="3" max="3" width="37.5703125" style="131" customWidth="1"/>
    <col min="4" max="4" width="9.28515625" style="17" customWidth="1"/>
    <col min="5" max="5" width="9.7109375" style="17" customWidth="1"/>
    <col min="6" max="6" width="13.42578125" style="17" customWidth="1"/>
    <col min="7" max="7" width="18.85546875" style="17" customWidth="1"/>
    <col min="8" max="8" width="14.140625" style="17" customWidth="1"/>
    <col min="9" max="9" width="14.42578125" style="17" customWidth="1"/>
    <col min="10" max="10" width="15.7109375" style="17" customWidth="1"/>
    <col min="11" max="11" width="18.42578125" style="17" customWidth="1"/>
    <col min="12" max="14" width="5" style="17" bestFit="1" customWidth="1"/>
    <col min="15" max="15" width="4.42578125" style="17" bestFit="1" customWidth="1"/>
    <col min="16" max="16384" width="9.140625" style="17"/>
  </cols>
  <sheetData>
    <row r="1" spans="1:15" ht="15.75" customHeight="1" x14ac:dyDescent="0.25">
      <c r="A1" s="344" t="s">
        <v>326</v>
      </c>
      <c r="B1" s="344"/>
      <c r="C1" s="344"/>
      <c r="D1" s="344"/>
      <c r="E1" s="344"/>
      <c r="F1" s="344"/>
      <c r="G1" s="344"/>
      <c r="H1" s="344"/>
      <c r="I1" s="21"/>
      <c r="J1" s="76">
        <f>SATURS!$D$3</f>
        <v>0</v>
      </c>
      <c r="K1" s="21"/>
      <c r="L1" s="65"/>
    </row>
    <row r="2" spans="1:15" x14ac:dyDescent="0.25">
      <c r="A2" s="98" t="s">
        <v>83</v>
      </c>
      <c r="B2" s="332" t="s">
        <v>358</v>
      </c>
      <c r="C2" s="332"/>
      <c r="D2" s="332"/>
      <c r="E2" s="332"/>
      <c r="F2" s="332"/>
      <c r="G2" s="332"/>
      <c r="H2" s="332"/>
      <c r="I2" s="21"/>
      <c r="J2" s="73">
        <f>SATURS!$D$5</f>
        <v>1</v>
      </c>
      <c r="K2" s="21"/>
      <c r="L2" s="65"/>
    </row>
    <row r="3" spans="1:15" ht="15.75" customHeight="1" x14ac:dyDescent="0.25">
      <c r="A3" s="338" t="str">
        <f>'2'!B21</f>
        <v>1. ZONA</v>
      </c>
      <c r="B3" s="338"/>
      <c r="C3" s="338"/>
      <c r="D3" s="338"/>
      <c r="E3" s="338"/>
      <c r="F3" s="338"/>
      <c r="G3" s="338"/>
      <c r="H3" s="338"/>
      <c r="I3" s="21"/>
      <c r="J3" s="21"/>
      <c r="K3" s="21"/>
      <c r="L3" s="65"/>
    </row>
    <row r="4" spans="1:15" ht="54.75" x14ac:dyDescent="0.25">
      <c r="A4" s="333" t="s">
        <v>27</v>
      </c>
      <c r="B4" s="335" t="s">
        <v>29</v>
      </c>
      <c r="C4" s="335" t="s">
        <v>30</v>
      </c>
      <c r="D4" s="130" t="s">
        <v>37</v>
      </c>
      <c r="E4" s="130" t="s">
        <v>36</v>
      </c>
      <c r="F4" s="130" t="s">
        <v>141</v>
      </c>
      <c r="G4" s="130" t="s">
        <v>31</v>
      </c>
      <c r="H4" s="130" t="s">
        <v>32</v>
      </c>
      <c r="I4" s="21"/>
      <c r="J4" s="197" t="s">
        <v>422</v>
      </c>
      <c r="K4" s="197" t="s">
        <v>427</v>
      </c>
    </row>
    <row r="5" spans="1:15" ht="18" customHeight="1" x14ac:dyDescent="0.25">
      <c r="A5" s="334"/>
      <c r="B5" s="335"/>
      <c r="C5" s="335"/>
      <c r="D5" s="130" t="s">
        <v>33</v>
      </c>
      <c r="E5" s="130" t="s">
        <v>142</v>
      </c>
      <c r="F5" s="130" t="s">
        <v>143</v>
      </c>
      <c r="G5" s="130" t="s">
        <v>94</v>
      </c>
      <c r="H5" s="130" t="s">
        <v>35</v>
      </c>
      <c r="I5" s="21"/>
      <c r="J5" s="21"/>
      <c r="K5" s="21"/>
    </row>
    <row r="6" spans="1:15" s="24" customFormat="1" x14ac:dyDescent="0.25">
      <c r="A6" s="168"/>
      <c r="B6" s="173"/>
      <c r="C6" s="212"/>
      <c r="D6" s="174"/>
      <c r="E6" s="175"/>
      <c r="F6" s="223"/>
      <c r="G6" s="198" t="str">
        <f>IF(SATURS!$C$12="","",'2'!$G$21-'2'!$H$21)</f>
        <v/>
      </c>
      <c r="H6" s="120">
        <f>IF(F6="",0,F6*E6)</f>
        <v>0</v>
      </c>
      <c r="I6" s="21">
        <f>IF(ISNUMBER(G6*H6*SATURS!$C$11*24),G6*H6*SATURS!$C$11*24,0)</f>
        <v>0</v>
      </c>
      <c r="J6" s="207" t="s">
        <v>352</v>
      </c>
      <c r="K6" s="208">
        <f>IF(F6&lt;&gt;"",19/(G6-SATURS!$C$10),0)*IF(J6="",0,VLOOKUP(J6,$K$68:$O$74,IF(SATURS!$C$12="dzīvojamās mājas, pansionāti, slimnīcas un bērnudārzi",2,IF(SATURS!$C$12="publiskas ēkas, izņemot pansionātus, slimnīcas un bērnudārzus",3,IF(SATURS!$C$12="ražošanas ēkas",4,5))),FALSE))</f>
        <v>0</v>
      </c>
      <c r="L6" s="146"/>
    </row>
    <row r="7" spans="1:15" s="24" customFormat="1" x14ac:dyDescent="0.25">
      <c r="A7" s="168"/>
      <c r="B7" s="173"/>
      <c r="C7" s="212"/>
      <c r="D7" s="174"/>
      <c r="E7" s="175"/>
      <c r="F7" s="223"/>
      <c r="G7" s="198" t="str">
        <f>IF(SATURS!$C$12="","",'2'!$G$21-'2'!$H$21)</f>
        <v/>
      </c>
      <c r="H7" s="120">
        <f t="shared" ref="H7:H15" si="0">IF(F7="",0,F7*E7)</f>
        <v>0</v>
      </c>
      <c r="I7" s="21">
        <f>IF(ISNUMBER(G7*H7*SATURS!$C$11*24),G7*H7*SATURS!$C$11*24,0)</f>
        <v>0</v>
      </c>
      <c r="J7" s="207"/>
      <c r="K7" s="208">
        <f>IF(F7&lt;&gt;"",19/(G7-SATURS!$C$10),0)*IF(J7="",0,VLOOKUP(J7,$K$68:$O$74,IF(SATURS!$C$12="dzīvojamās mājas, pansionāti, slimnīcas un bērnudārzi",2,IF(SATURS!$C$12="publiskas ēkas, izņemot pansionātus, slimnīcas un bērnudārzus",3,IF(SATURS!$C$12="ražošanas ēkas",4,5))),FALSE))</f>
        <v>0</v>
      </c>
      <c r="L7" s="43"/>
    </row>
    <row r="8" spans="1:15" s="24" customFormat="1" x14ac:dyDescent="0.25">
      <c r="A8" s="168"/>
      <c r="B8" s="176"/>
      <c r="C8" s="212"/>
      <c r="D8" s="174"/>
      <c r="E8" s="177"/>
      <c r="F8" s="223"/>
      <c r="G8" s="198" t="str">
        <f>IF(SATURS!$C$12="","",'2'!$G$21-'2'!$H$21)</f>
        <v/>
      </c>
      <c r="H8" s="120">
        <f t="shared" si="0"/>
        <v>0</v>
      </c>
      <c r="I8" s="21">
        <f>IF(ISNUMBER(G8*H8*SATURS!$C$11*24),G8*H8*SATURS!$C$11*24,0)</f>
        <v>0</v>
      </c>
      <c r="J8" s="207"/>
      <c r="K8" s="208">
        <f>IF(F8&lt;&gt;"",19/(G8-SATURS!$C$10),0)*IF(J8="",0,VLOOKUP(J8,$K$68:$O$74,IF(SATURS!$C$12="dzīvojamās mājas, pansionāti, slimnīcas un bērnudārzi",2,IF(SATURS!$C$12="publiskas ēkas, izņemot pansionātus, slimnīcas un bērnudārzus",3,IF(SATURS!$C$12="ražošanas ēkas",4,5))),FALSE))</f>
        <v>0</v>
      </c>
      <c r="L8" s="43"/>
    </row>
    <row r="9" spans="1:15" s="24" customFormat="1" x14ac:dyDescent="0.25">
      <c r="A9" s="168"/>
      <c r="B9" s="173"/>
      <c r="C9" s="212"/>
      <c r="D9" s="174"/>
      <c r="E9" s="175"/>
      <c r="F9" s="223"/>
      <c r="G9" s="198" t="str">
        <f>IF(SATURS!$C$12="","",'2'!$G$21-'2'!$H$21)</f>
        <v/>
      </c>
      <c r="H9" s="120">
        <f t="shared" si="0"/>
        <v>0</v>
      </c>
      <c r="I9" s="21">
        <f>IF(ISNUMBER(G9*H9*SATURS!$C$11*24),G9*H9*SATURS!$C$11*24,0)</f>
        <v>0</v>
      </c>
      <c r="J9" s="207"/>
      <c r="K9" s="208">
        <f>IF(F9&lt;&gt;"",19/(G9-SATURS!$C$10),0)*IF(J9="",0,VLOOKUP(J9,$K$68:$O$74,IF(SATURS!$C$12="dzīvojamās mājas, pansionāti, slimnīcas un bērnudārzi",2,IF(SATURS!$C$12="publiskas ēkas, izņemot pansionātus, slimnīcas un bērnudārzus",3,IF(SATURS!$C$12="ražošanas ēkas",4,5))),FALSE))</f>
        <v>0</v>
      </c>
      <c r="L9" s="43"/>
    </row>
    <row r="10" spans="1:15" s="24" customFormat="1" ht="15.75" customHeight="1" x14ac:dyDescent="0.25">
      <c r="A10" s="168"/>
      <c r="B10" s="173"/>
      <c r="C10" s="212"/>
      <c r="D10" s="174"/>
      <c r="E10" s="175"/>
      <c r="F10" s="223"/>
      <c r="G10" s="198" t="str">
        <f>IF(SATURS!$C$12="","",'2'!$G$21-'2'!$H$21)</f>
        <v/>
      </c>
      <c r="H10" s="120">
        <f t="shared" si="0"/>
        <v>0</v>
      </c>
      <c r="I10" s="21">
        <f>IF(ISNUMBER(G10*H10*SATURS!$C$11*24),G10*H10*SATURS!$C$11*24,0)</f>
        <v>0</v>
      </c>
      <c r="J10" s="207"/>
      <c r="K10" s="208">
        <f>IF(F10&lt;&gt;"",19/(G10-SATURS!$C$10),0)*IF(J10="",0,VLOOKUP(J10,$K$68:$O$74,IF(SATURS!$C$12="dzīvojamās mājas, pansionāti, slimnīcas un bērnudārzi",2,IF(SATURS!$C$12="publiskas ēkas, izņemot pansionātus, slimnīcas un bērnudārzus",3,IF(SATURS!$C$12="ražošanas ēkas",4,5))),FALSE))</f>
        <v>0</v>
      </c>
      <c r="L10" s="43"/>
    </row>
    <row r="11" spans="1:15" s="24" customFormat="1" ht="15.75" customHeight="1" x14ac:dyDescent="0.25">
      <c r="A11" s="168"/>
      <c r="B11" s="195"/>
      <c r="C11" s="213"/>
      <c r="D11" s="174"/>
      <c r="E11" s="175"/>
      <c r="F11" s="223"/>
      <c r="G11" s="198" t="str">
        <f>IF(SATURS!$C$12="","",'2'!$G$21-'2'!$H$21)</f>
        <v/>
      </c>
      <c r="H11" s="120">
        <f t="shared" si="0"/>
        <v>0</v>
      </c>
      <c r="I11" s="21">
        <f>IF(ISNUMBER(G11*H11*SATURS!$C$11*24),G11*H11*SATURS!$C$11*24,0)</f>
        <v>0</v>
      </c>
      <c r="J11" s="207"/>
      <c r="K11" s="208">
        <f>IF(F11&lt;&gt;"",19/(G11-SATURS!$C$10),0)*IF(J11="",0,VLOOKUP(J11,$K$68:$O$74,IF(SATURS!$C$12="dzīvojamās mājas, pansionāti, slimnīcas un bērnudārzi",2,IF(SATURS!$C$12="publiskas ēkas, izņemot pansionātus, slimnīcas un bērnudārzus",3,IF(SATURS!$C$12="ražošanas ēkas",4,5))),FALSE))</f>
        <v>0</v>
      </c>
      <c r="L11" s="43"/>
    </row>
    <row r="12" spans="1:15" s="24" customFormat="1" x14ac:dyDescent="0.25">
      <c r="A12" s="168"/>
      <c r="B12" s="179"/>
      <c r="C12" s="213"/>
      <c r="D12" s="174"/>
      <c r="E12" s="175"/>
      <c r="F12" s="223"/>
      <c r="G12" s="198" t="str">
        <f>IF(SATURS!$C$12="","",'2'!$G$21-'2'!$H$21)</f>
        <v/>
      </c>
      <c r="H12" s="120">
        <f t="shared" si="0"/>
        <v>0</v>
      </c>
      <c r="I12" s="21">
        <f>IF(ISNUMBER(G12*H12*SATURS!$C$11*24),G12*H12*SATURS!$C$11*24,0)</f>
        <v>0</v>
      </c>
      <c r="J12" s="207"/>
      <c r="K12" s="208">
        <f>IF(F12&lt;&gt;"",19/(G12-SATURS!$C$10),0)*IF(J12="",0,VLOOKUP(J12,$K$68:$O$74,IF(SATURS!$C$12="dzīvojamās mājas, pansionāti, slimnīcas un bērnudārzi",2,IF(SATURS!$C$12="publiskas ēkas, izņemot pansionātus, slimnīcas un bērnudārzus",3,IF(SATURS!$C$12="ražošanas ēkas",4,5))),FALSE))</f>
        <v>0</v>
      </c>
      <c r="L12" s="43"/>
    </row>
    <row r="13" spans="1:15" s="24" customFormat="1" ht="15.75" customHeight="1" x14ac:dyDescent="0.25">
      <c r="A13" s="168"/>
      <c r="B13" s="195"/>
      <c r="C13" s="213"/>
      <c r="D13" s="174"/>
      <c r="E13" s="175"/>
      <c r="F13" s="223"/>
      <c r="G13" s="198" t="str">
        <f>IF(SATURS!$C$12="","",'2'!$G$21-'2'!$H$21)</f>
        <v/>
      </c>
      <c r="H13" s="120">
        <f t="shared" si="0"/>
        <v>0</v>
      </c>
      <c r="I13" s="21">
        <f>IF(ISNUMBER(G13*H13*SATURS!$C$11*24),G13*H13*SATURS!$C$11*24,0)</f>
        <v>0</v>
      </c>
      <c r="J13" s="207"/>
      <c r="K13" s="208">
        <f>IF(F13&lt;&gt;"",19/(G13-SATURS!$C$10),0)*IF(J13="",0,VLOOKUP(J13,$K$68:$O$74,IF(SATURS!$C$12="dzīvojamās mājas, pansionāti, slimnīcas un bērnudārzi",2,IF(SATURS!$C$12="publiskas ēkas, izņemot pansionātus, slimnīcas un bērnudārzus",3,IF(SATURS!$C$12="ražošanas ēkas",4,5))),FALSE))</f>
        <v>0</v>
      </c>
      <c r="L13" s="43"/>
    </row>
    <row r="14" spans="1:15" s="24" customFormat="1" ht="15.75" customHeight="1" x14ac:dyDescent="0.25">
      <c r="A14" s="168"/>
      <c r="B14" s="195"/>
      <c r="C14" s="213"/>
      <c r="D14" s="174"/>
      <c r="E14" s="175"/>
      <c r="F14" s="223"/>
      <c r="G14" s="198" t="str">
        <f>IF(SATURS!$C$12="","",'2'!$G$21-'2'!$H$21)</f>
        <v/>
      </c>
      <c r="H14" s="120">
        <f t="shared" si="0"/>
        <v>0</v>
      </c>
      <c r="I14" s="21">
        <f>IF(ISNUMBER(G14*H14*SATURS!$C$11*24),G14*H14*SATURS!$C$11*24,0)</f>
        <v>0</v>
      </c>
      <c r="J14" s="207"/>
      <c r="K14" s="208">
        <f>IF(F14&lt;&gt;"",19/(G14-SATURS!$C$10),0)*IF(J14="",0,VLOOKUP(J14,$K$68:$O$74,IF(SATURS!$C$12="dzīvojamās mājas, pansionāti, slimnīcas un bērnudārzi",2,IF(SATURS!$C$12="publiskas ēkas, izņemot pansionātus, slimnīcas un bērnudārzus",3,IF(SATURS!$C$12="ražošanas ēkas",4,5))),FALSE))</f>
        <v>0</v>
      </c>
      <c r="L14" s="43"/>
    </row>
    <row r="15" spans="1:15" s="24" customFormat="1" ht="15.75" customHeight="1" x14ac:dyDescent="0.25">
      <c r="A15" s="168"/>
      <c r="B15" s="167"/>
      <c r="C15" s="213"/>
      <c r="D15" s="174"/>
      <c r="E15" s="175"/>
      <c r="F15" s="223"/>
      <c r="G15" s="198" t="str">
        <f>IF(SATURS!$C$12="","",'2'!$G$21-'2'!$H$21)</f>
        <v/>
      </c>
      <c r="H15" s="120">
        <f t="shared" si="0"/>
        <v>0</v>
      </c>
      <c r="I15" s="21">
        <f>IF(ISNUMBER(G15*H15*SATURS!$C$11*24),G15*H15*SATURS!$C$11*24,0)</f>
        <v>0</v>
      </c>
      <c r="J15" s="207"/>
      <c r="K15" s="208">
        <f>IF(F15&lt;&gt;"",19/(G15-SATURS!$C$10),0)*IF(J15="",0,VLOOKUP(J15,$K$68:$O$74,IF(SATURS!$C$12="dzīvojamās mājas, pansionāti, slimnīcas un bērnudārzi",2,IF(SATURS!$C$12="publiskas ēkas, izņemot pansionātus, slimnīcas un bērnudārzus",3,IF(SATURS!$C$12="ražošanas ēkas",4,5))),FALSE))</f>
        <v>0</v>
      </c>
      <c r="L15" s="43"/>
    </row>
    <row r="16" spans="1:15" ht="51" x14ac:dyDescent="0.25">
      <c r="A16" s="333" t="s">
        <v>27</v>
      </c>
      <c r="B16" s="111" t="s">
        <v>59</v>
      </c>
      <c r="C16" s="111" t="s">
        <v>8</v>
      </c>
      <c r="D16" s="130" t="s">
        <v>95</v>
      </c>
      <c r="E16" s="335" t="s">
        <v>96</v>
      </c>
      <c r="F16" s="335"/>
      <c r="G16" s="130" t="s">
        <v>31</v>
      </c>
      <c r="H16" s="130" t="s">
        <v>32</v>
      </c>
      <c r="I16" s="21"/>
      <c r="J16" s="21"/>
      <c r="K16" s="21"/>
      <c r="L16" s="64"/>
      <c r="O16" s="64"/>
    </row>
    <row r="17" spans="1:15" ht="15.75" customHeight="1" x14ac:dyDescent="0.25">
      <c r="A17" s="334"/>
      <c r="B17" s="112"/>
      <c r="C17" s="112"/>
      <c r="D17" s="130" t="s">
        <v>34</v>
      </c>
      <c r="E17" s="335" t="s">
        <v>97</v>
      </c>
      <c r="F17" s="335"/>
      <c r="G17" s="130" t="s">
        <v>94</v>
      </c>
      <c r="H17" s="130" t="s">
        <v>35</v>
      </c>
      <c r="I17" s="21"/>
      <c r="J17" s="21"/>
      <c r="K17" s="21"/>
      <c r="L17" s="64"/>
      <c r="M17" s="62"/>
      <c r="N17" s="64"/>
      <c r="O17" s="64"/>
    </row>
    <row r="18" spans="1:15" ht="15.75" customHeight="1" x14ac:dyDescent="0.25">
      <c r="A18" s="168"/>
      <c r="B18" s="178"/>
      <c r="C18" s="179"/>
      <c r="D18" s="177"/>
      <c r="E18" s="331"/>
      <c r="F18" s="331"/>
      <c r="G18" s="198" t="str">
        <f>IF(SATURS!$C$12="","",'2'!$G$21-'2'!$H$21)</f>
        <v/>
      </c>
      <c r="H18" s="120">
        <f>D18*E18</f>
        <v>0</v>
      </c>
      <c r="I18" s="21">
        <f>IF(ISNUMBER(G18*H18*SATURS!$C$11*24),G18*H18*SATURS!$C$11*24,0)</f>
        <v>0</v>
      </c>
      <c r="J18" s="205" t="s">
        <v>350</v>
      </c>
      <c r="K18" s="208">
        <f>IF(E18&lt;&gt;"",19/(G18-SATURS!$C$10),0)*IF(J18="",0,VLOOKUP(J18,$K$68:$O$74,IF(SATURS!$C$12="dzīvojamās mājas, pansionāti, slimnīcas un bērnudārzi",2,IF(SATURS!$C$12="publiskas ēkas, izņemot pansionātus, slimnīcas un bērnudārzus",3,IF(SATURS!$C$12="ražošanas ēkas",4,5))),FALSE))</f>
        <v>0</v>
      </c>
      <c r="L18" s="31"/>
      <c r="M18" s="33"/>
    </row>
    <row r="19" spans="1:15" ht="15.75" customHeight="1" x14ac:dyDescent="0.25">
      <c r="A19" s="168"/>
      <c r="B19" s="178"/>
      <c r="C19" s="179"/>
      <c r="D19" s="177"/>
      <c r="E19" s="331"/>
      <c r="F19" s="331"/>
      <c r="G19" s="198" t="str">
        <f>IF(SATURS!$C$12="","",'2'!$G$21-'2'!$H$21)</f>
        <v/>
      </c>
      <c r="H19" s="120">
        <f>D19*E19</f>
        <v>0</v>
      </c>
      <c r="I19" s="21">
        <f>IF(ISNUMBER(G19*H19*SATURS!$C$11*24),G19*H19*SATURS!$C$11*24,0)</f>
        <v>0</v>
      </c>
      <c r="J19" s="205" t="s">
        <v>350</v>
      </c>
      <c r="K19" s="208">
        <f>IF(E19&lt;&gt;"",19/(G19-SATURS!$C$10),0)*IF(J19="",0,VLOOKUP(J19,$K$68:$O$74,IF(SATURS!$C$12="dzīvojamās mājas, pansionāti, slimnīcas un bērnudārzi",2,IF(SATURS!$C$12="publiskas ēkas, izņemot pansionātus, slimnīcas un bērnudārzus",3,IF(SATURS!$C$12="ražošanas ēkas",4,5))),FALSE))</f>
        <v>0</v>
      </c>
      <c r="L19" s="31"/>
      <c r="M19" s="47"/>
    </row>
    <row r="20" spans="1:15" ht="15.75" customHeight="1" x14ac:dyDescent="0.25">
      <c r="A20" s="168"/>
      <c r="B20" s="178"/>
      <c r="C20" s="179"/>
      <c r="D20" s="177"/>
      <c r="E20" s="331"/>
      <c r="F20" s="331"/>
      <c r="G20" s="198" t="str">
        <f>IF(SATURS!$C$12="","",'2'!$G$21-'2'!$H$21)</f>
        <v/>
      </c>
      <c r="H20" s="120">
        <f>D20*E20</f>
        <v>0</v>
      </c>
      <c r="I20" s="21">
        <f>IF(ISNUMBER(G20*H20*SATURS!$C$11*24),G20*H20*SATURS!$C$11*24,0)</f>
        <v>0</v>
      </c>
      <c r="J20" s="205" t="s">
        <v>350</v>
      </c>
      <c r="K20" s="208">
        <f>IF(E20&lt;&gt;"",19/(G20-SATURS!$C$10),0)*IF(J20="",0,VLOOKUP(J20,$K$68:$O$74,IF(SATURS!$C$12="dzīvojamās mājas, pansionāti, slimnīcas un bērnudārzi",2,IF(SATURS!$C$12="publiskas ēkas, izņemot pansionātus, slimnīcas un bērnudārzus",3,IF(SATURS!$C$12="ražošanas ēkas",4,5))),FALSE))</f>
        <v>0</v>
      </c>
      <c r="L20" s="31"/>
      <c r="M20" s="47"/>
    </row>
    <row r="21" spans="1:15" ht="15.75" customHeight="1" x14ac:dyDescent="0.25">
      <c r="A21" s="336" t="str">
        <f>CONCATENATE("Kopā ",'2'!B21)</f>
        <v>Kopā 1. ZONA</v>
      </c>
      <c r="B21" s="336"/>
      <c r="C21" s="336"/>
      <c r="D21" s="336"/>
      <c r="E21" s="336"/>
      <c r="F21" s="336"/>
      <c r="G21" s="336"/>
      <c r="H21" s="124">
        <f>SUM(H18:H20)+SUM(H6:H15)</f>
        <v>0</v>
      </c>
      <c r="I21" s="21"/>
      <c r="J21" s="21"/>
      <c r="K21" s="21"/>
      <c r="L21" s="31"/>
      <c r="M21" s="47"/>
      <c r="N21" s="48"/>
    </row>
    <row r="22" spans="1:15" ht="15.75" customHeight="1" x14ac:dyDescent="0.25">
      <c r="A22" s="337" t="str">
        <f>'2'!B24</f>
        <v>2. ZONA</v>
      </c>
      <c r="B22" s="337"/>
      <c r="C22" s="337"/>
      <c r="D22" s="337"/>
      <c r="E22" s="337"/>
      <c r="F22" s="337"/>
      <c r="G22" s="337"/>
      <c r="H22" s="337"/>
      <c r="I22" s="21"/>
      <c r="J22" s="21"/>
      <c r="K22" s="21"/>
      <c r="L22" s="31"/>
      <c r="M22" s="47"/>
    </row>
    <row r="23" spans="1:15" ht="51" x14ac:dyDescent="0.25">
      <c r="A23" s="333" t="s">
        <v>27</v>
      </c>
      <c r="B23" s="335" t="s">
        <v>29</v>
      </c>
      <c r="C23" s="335" t="s">
        <v>30</v>
      </c>
      <c r="D23" s="130" t="s">
        <v>37</v>
      </c>
      <c r="E23" s="130" t="s">
        <v>36</v>
      </c>
      <c r="F23" s="130" t="s">
        <v>141</v>
      </c>
      <c r="G23" s="130" t="s">
        <v>31</v>
      </c>
      <c r="H23" s="130" t="s">
        <v>32</v>
      </c>
      <c r="I23" s="21"/>
      <c r="J23" s="21"/>
      <c r="K23" s="21"/>
      <c r="L23" s="31"/>
      <c r="M23" s="47"/>
    </row>
    <row r="24" spans="1:15" ht="18.75" customHeight="1" x14ac:dyDescent="0.25">
      <c r="A24" s="334"/>
      <c r="B24" s="335"/>
      <c r="C24" s="335"/>
      <c r="D24" s="130" t="s">
        <v>33</v>
      </c>
      <c r="E24" s="130" t="s">
        <v>142</v>
      </c>
      <c r="F24" s="130" t="s">
        <v>143</v>
      </c>
      <c r="G24" s="130" t="s">
        <v>94</v>
      </c>
      <c r="H24" s="130" t="s">
        <v>35</v>
      </c>
      <c r="I24" s="21"/>
      <c r="J24" s="21"/>
      <c r="K24" s="21"/>
      <c r="L24" s="31"/>
      <c r="M24" s="47"/>
    </row>
    <row r="25" spans="1:15" ht="15.75" customHeight="1" x14ac:dyDescent="0.25">
      <c r="A25" s="168"/>
      <c r="B25" s="178"/>
      <c r="C25" s="212"/>
      <c r="D25" s="174"/>
      <c r="E25" s="175"/>
      <c r="F25" s="223"/>
      <c r="G25" s="198" t="str">
        <f>IF(SATURS!$C$12="","",'2'!$G$24-'2'!$H$24)</f>
        <v/>
      </c>
      <c r="H25" s="120">
        <f t="shared" ref="H25:H34" si="1">IF(F25="",0,F25*E25)</f>
        <v>0</v>
      </c>
      <c r="I25" s="21">
        <f>IF(ISNUMBER(G25*H25*SATURS!$C$11*24),G25*H25*SATURS!$C$11*24,0)</f>
        <v>0</v>
      </c>
      <c r="J25" s="207"/>
      <c r="K25" s="208">
        <f>IF(F25&lt;&gt;"",19/(G25-SATURS!$C$10),0)*IF(J25="",0,VLOOKUP(J25,$K$68:$O$74,IF(SATURS!$C$12="dzīvojamās mājas, pansionāti, slimnīcas un bērnudārzi",2,IF(SATURS!$C$12="publiskas ēkas, izņemot pansionātus, slimnīcas un bērnudārzus",3,IF(SATURS!$C$12="ražošanas ēkas",4,5))),FALSE))</f>
        <v>0</v>
      </c>
      <c r="L25" s="31"/>
      <c r="M25" s="47"/>
      <c r="N25" s="48"/>
    </row>
    <row r="26" spans="1:15" ht="15.75" customHeight="1" x14ac:dyDescent="0.25">
      <c r="A26" s="168"/>
      <c r="B26" s="178"/>
      <c r="C26" s="212"/>
      <c r="D26" s="174"/>
      <c r="E26" s="175"/>
      <c r="F26" s="223"/>
      <c r="G26" s="198" t="str">
        <f>IF(SATURS!$C$12="","",'2'!$G$24-'2'!$H$24)</f>
        <v/>
      </c>
      <c r="H26" s="120">
        <f t="shared" si="1"/>
        <v>0</v>
      </c>
      <c r="I26" s="21">
        <f>IF(ISNUMBER(G26*H26*SATURS!$C$11*24),G26*H26*SATURS!$C$11*24,0)</f>
        <v>0</v>
      </c>
      <c r="J26" s="207"/>
      <c r="K26" s="208">
        <f>IF(F26&lt;&gt;"",19/(G26-SATURS!$C$10),0)*IF(J26="",0,VLOOKUP(J26,$K$68:$O$74,IF(SATURS!$C$12="dzīvojamās mājas, pansionāti, slimnīcas un bērnudārzi",2,IF(SATURS!$C$12="publiskas ēkas, izņemot pansionātus, slimnīcas un bērnudārzus",3,IF(SATURS!$C$12="ražošanas ēkas",4,5))),FALSE))</f>
        <v>0</v>
      </c>
      <c r="L26" s="31"/>
      <c r="M26" s="47"/>
      <c r="N26" s="48"/>
    </row>
    <row r="27" spans="1:15" ht="15.75" customHeight="1" x14ac:dyDescent="0.25">
      <c r="A27" s="168"/>
      <c r="B27" s="178"/>
      <c r="C27" s="212"/>
      <c r="D27" s="174"/>
      <c r="E27" s="175"/>
      <c r="F27" s="223"/>
      <c r="G27" s="198" t="str">
        <f>IF(SATURS!$C$12="","",'2'!$G$24-'2'!$H$24)</f>
        <v/>
      </c>
      <c r="H27" s="120">
        <f t="shared" si="1"/>
        <v>0</v>
      </c>
      <c r="I27" s="21">
        <f>IF(ISNUMBER(G27*H27*SATURS!$C$11*24),G27*H27*SATURS!$C$11*24,0)</f>
        <v>0</v>
      </c>
      <c r="J27" s="207"/>
      <c r="K27" s="208">
        <f>IF(F27&lt;&gt;"",19/(G27-SATURS!$C$10),0)*IF(J27="",0,VLOOKUP(J27,$K$68:$O$74,IF(SATURS!$C$12="dzīvojamās mājas, pansionāti, slimnīcas un bērnudārzi",2,IF(SATURS!$C$12="publiskas ēkas, izņemot pansionātus, slimnīcas un bērnudārzus",3,IF(SATURS!$C$12="ražošanas ēkas",4,5))),FALSE))</f>
        <v>0</v>
      </c>
      <c r="L27" s="31"/>
      <c r="M27" s="47"/>
      <c r="N27" s="48"/>
    </row>
    <row r="28" spans="1:15" ht="15.75" customHeight="1" x14ac:dyDescent="0.25">
      <c r="A28" s="168"/>
      <c r="B28" s="178"/>
      <c r="C28" s="212"/>
      <c r="D28" s="174"/>
      <c r="E28" s="175"/>
      <c r="F28" s="223"/>
      <c r="G28" s="247" t="str">
        <f>IF(SATURS!$C$12="","",'2'!$G$24-'2'!$H$24)</f>
        <v/>
      </c>
      <c r="H28" s="120">
        <f t="shared" si="1"/>
        <v>0</v>
      </c>
      <c r="I28" s="21">
        <f>IF(ISNUMBER(G28*H28*SATURS!$C$11*24),G28*H28*SATURS!$C$11*24,0)</f>
        <v>0</v>
      </c>
      <c r="J28" s="207"/>
      <c r="K28" s="208">
        <f>IF(F28&lt;&gt;"",19/(G28-SATURS!$C$10),0)*IF(J28="",0,VLOOKUP(J28,$K$68:$O$74,IF(SATURS!$C$12="dzīvojamās mājas, pansionāti, slimnīcas un bērnudārzi",2,IF(SATURS!$C$12="publiskas ēkas, izņemot pansionātus, slimnīcas un bērnudārzus",3,IF(SATURS!$C$12="ražošanas ēkas",4,5))),FALSE))</f>
        <v>0</v>
      </c>
      <c r="L28" s="31"/>
      <c r="M28" s="47"/>
      <c r="N28" s="48"/>
    </row>
    <row r="29" spans="1:15" ht="15.75" customHeight="1" x14ac:dyDescent="0.25">
      <c r="A29" s="168"/>
      <c r="B29" s="178"/>
      <c r="C29" s="212"/>
      <c r="D29" s="174"/>
      <c r="E29" s="175"/>
      <c r="F29" s="223"/>
      <c r="G29" s="247" t="str">
        <f>IF(SATURS!$C$12="","",'2'!$G$24-'2'!$H$24)</f>
        <v/>
      </c>
      <c r="H29" s="120">
        <f t="shared" si="1"/>
        <v>0</v>
      </c>
      <c r="I29" s="21">
        <f>IF(ISNUMBER(G29*H29*SATURS!$C$11*24),G29*H29*SATURS!$C$11*24,0)</f>
        <v>0</v>
      </c>
      <c r="J29" s="207"/>
      <c r="K29" s="208">
        <f>IF(F29&lt;&gt;"",19/(G29-SATURS!$C$10),0)*IF(J29="",0,VLOOKUP(J29,$K$68:$O$74,IF(SATURS!$C$12="dzīvojamās mājas, pansionāti, slimnīcas un bērnudārzi",2,IF(SATURS!$C$12="publiskas ēkas, izņemot pansionātus, slimnīcas un bērnudārzus",3,IF(SATURS!$C$12="ražošanas ēkas",4,5))),FALSE))</f>
        <v>0</v>
      </c>
      <c r="L29" s="31"/>
      <c r="M29" s="47"/>
      <c r="N29" s="48"/>
    </row>
    <row r="30" spans="1:15" ht="15.75" customHeight="1" x14ac:dyDescent="0.25">
      <c r="A30" s="168"/>
      <c r="B30" s="178"/>
      <c r="C30" s="212"/>
      <c r="D30" s="174"/>
      <c r="E30" s="175"/>
      <c r="F30" s="223"/>
      <c r="G30" s="247" t="str">
        <f>IF(SATURS!$C$12="","",'2'!$G$24-'2'!$H$24)</f>
        <v/>
      </c>
      <c r="H30" s="120">
        <f t="shared" si="1"/>
        <v>0</v>
      </c>
      <c r="I30" s="21">
        <f>IF(ISNUMBER(G30*H30*SATURS!$C$11*24),G30*H30*SATURS!$C$11*24,0)</f>
        <v>0</v>
      </c>
      <c r="J30" s="207"/>
      <c r="K30" s="208">
        <f>IF(F30&lt;&gt;"",19/(G30-SATURS!$C$10),0)*IF(J30="",0,VLOOKUP(J30,$K$68:$O$74,IF(SATURS!$C$12="dzīvojamās mājas, pansionāti, slimnīcas un bērnudārzi",2,IF(SATURS!$C$12="publiskas ēkas, izņemot pansionātus, slimnīcas un bērnudārzus",3,IF(SATURS!$C$12="ražošanas ēkas",4,5))),FALSE))</f>
        <v>0</v>
      </c>
      <c r="L30" s="31"/>
      <c r="M30" s="47"/>
      <c r="N30" s="48"/>
    </row>
    <row r="31" spans="1:15" ht="15.75" customHeight="1" x14ac:dyDescent="0.25">
      <c r="A31" s="168"/>
      <c r="B31" s="178"/>
      <c r="C31" s="212"/>
      <c r="D31" s="174"/>
      <c r="E31" s="175"/>
      <c r="F31" s="223"/>
      <c r="G31" s="247" t="str">
        <f>IF(SATURS!$C$12="","",'2'!$G$24-'2'!$H$24)</f>
        <v/>
      </c>
      <c r="H31" s="120">
        <f t="shared" si="1"/>
        <v>0</v>
      </c>
      <c r="I31" s="21">
        <f>IF(ISNUMBER(G31*H31*SATURS!$C$11*24),G31*H31*SATURS!$C$11*24,0)</f>
        <v>0</v>
      </c>
      <c r="J31" s="207"/>
      <c r="K31" s="208">
        <f>IF(F31&lt;&gt;"",19/(G31-SATURS!$C$10),0)*IF(J31="",0,VLOOKUP(J31,$K$68:$O$74,IF(SATURS!$C$12="dzīvojamās mājas, pansionāti, slimnīcas un bērnudārzi",2,IF(SATURS!$C$12="publiskas ēkas, izņemot pansionātus, slimnīcas un bērnudārzus",3,IF(SATURS!$C$12="ražošanas ēkas",4,5))),FALSE))</f>
        <v>0</v>
      </c>
      <c r="L31" s="31"/>
      <c r="M31" s="47"/>
      <c r="N31" s="48"/>
    </row>
    <row r="32" spans="1:15" ht="15.75" customHeight="1" x14ac:dyDescent="0.25">
      <c r="A32" s="168"/>
      <c r="B32" s="178"/>
      <c r="C32" s="212"/>
      <c r="D32" s="174"/>
      <c r="E32" s="175"/>
      <c r="F32" s="223"/>
      <c r="G32" s="247" t="str">
        <f>IF(SATURS!$C$12="","",'2'!$G$24-'2'!$H$24)</f>
        <v/>
      </c>
      <c r="H32" s="120">
        <f t="shared" si="1"/>
        <v>0</v>
      </c>
      <c r="I32" s="21">
        <f>IF(ISNUMBER(G32*H32*SATURS!$C$11*24),G32*H32*SATURS!$C$11*24,0)</f>
        <v>0</v>
      </c>
      <c r="J32" s="207"/>
      <c r="K32" s="208">
        <f>IF(F32&lt;&gt;"",19/(G32-SATURS!$C$10),0)*IF(J32="",0,VLOOKUP(J32,$K$68:$O$74,IF(SATURS!$C$12="dzīvojamās mājas, pansionāti, slimnīcas un bērnudārzi",2,IF(SATURS!$C$12="publiskas ēkas, izņemot pansionātus, slimnīcas un bērnudārzus",3,IF(SATURS!$C$12="ražošanas ēkas",4,5))),FALSE))</f>
        <v>0</v>
      </c>
      <c r="L32" s="31"/>
      <c r="M32" s="47"/>
      <c r="N32" s="48"/>
    </row>
    <row r="33" spans="1:14" ht="15.75" customHeight="1" x14ac:dyDescent="0.25">
      <c r="A33" s="168"/>
      <c r="B33" s="178"/>
      <c r="C33" s="212"/>
      <c r="D33" s="174"/>
      <c r="E33" s="175"/>
      <c r="F33" s="223"/>
      <c r="G33" s="247" t="str">
        <f>IF(SATURS!$C$12="","",'2'!$G$24-'2'!$H$24)</f>
        <v/>
      </c>
      <c r="H33" s="120">
        <f t="shared" si="1"/>
        <v>0</v>
      </c>
      <c r="I33" s="21">
        <f>IF(ISNUMBER(G33*H33*SATURS!$C$11*24),G33*H33*SATURS!$C$11*24,0)</f>
        <v>0</v>
      </c>
      <c r="J33" s="207"/>
      <c r="K33" s="208">
        <f>IF(F33&lt;&gt;"",19/(G33-SATURS!$C$10),0)*IF(J33="",0,VLOOKUP(J33,$K$68:$O$74,IF(SATURS!$C$12="dzīvojamās mājas, pansionāti, slimnīcas un bērnudārzi",2,IF(SATURS!$C$12="publiskas ēkas, izņemot pansionātus, slimnīcas un bērnudārzus",3,IF(SATURS!$C$12="ražošanas ēkas",4,5))),FALSE))</f>
        <v>0</v>
      </c>
      <c r="L33" s="31"/>
      <c r="M33" s="47"/>
      <c r="N33" s="48"/>
    </row>
    <row r="34" spans="1:14" ht="15.75" customHeight="1" x14ac:dyDescent="0.25">
      <c r="A34" s="168"/>
      <c r="B34" s="178"/>
      <c r="C34" s="212"/>
      <c r="D34" s="174"/>
      <c r="E34" s="175"/>
      <c r="F34" s="223"/>
      <c r="G34" s="247" t="str">
        <f>IF(SATURS!$C$12="","",'2'!$G$24-'2'!$H$24)</f>
        <v/>
      </c>
      <c r="H34" s="120">
        <f t="shared" si="1"/>
        <v>0</v>
      </c>
      <c r="I34" s="21">
        <f>IF(ISNUMBER(G34*H34*SATURS!$C$11*24),G34*H34*SATURS!$C$11*24,0)</f>
        <v>0</v>
      </c>
      <c r="J34" s="207"/>
      <c r="K34" s="208">
        <f>IF(F34&lt;&gt;"",19/(G34-SATURS!$C$10),0)*IF(J34="",0,VLOOKUP(J34,$K$68:$O$74,IF(SATURS!$C$12="dzīvojamās mājas, pansionāti, slimnīcas un bērnudārzi",2,IF(SATURS!$C$12="publiskas ēkas, izņemot pansionātus, slimnīcas un bērnudārzus",3,IF(SATURS!$C$12="ražošanas ēkas",4,5))),FALSE))</f>
        <v>0</v>
      </c>
      <c r="L34" s="31"/>
      <c r="M34" s="47"/>
      <c r="N34" s="48"/>
    </row>
    <row r="35" spans="1:14" ht="51" x14ac:dyDescent="0.25">
      <c r="A35" s="333" t="s">
        <v>27</v>
      </c>
      <c r="B35" s="333" t="s">
        <v>59</v>
      </c>
      <c r="C35" s="333" t="s">
        <v>8</v>
      </c>
      <c r="D35" s="130" t="s">
        <v>95</v>
      </c>
      <c r="E35" s="335" t="s">
        <v>96</v>
      </c>
      <c r="F35" s="335"/>
      <c r="G35" s="130" t="s">
        <v>31</v>
      </c>
      <c r="H35" s="130" t="s">
        <v>32</v>
      </c>
      <c r="I35" s="21"/>
      <c r="J35" s="21"/>
      <c r="L35" s="31"/>
      <c r="M35" s="47"/>
      <c r="N35" s="48"/>
    </row>
    <row r="36" spans="1:14" ht="15.75" customHeight="1" x14ac:dyDescent="0.25">
      <c r="A36" s="334"/>
      <c r="B36" s="334"/>
      <c r="C36" s="334"/>
      <c r="D36" s="130" t="s">
        <v>34</v>
      </c>
      <c r="E36" s="335" t="s">
        <v>97</v>
      </c>
      <c r="F36" s="335"/>
      <c r="G36" s="130" t="s">
        <v>94</v>
      </c>
      <c r="H36" s="130" t="s">
        <v>35</v>
      </c>
      <c r="I36" s="21"/>
      <c r="J36" s="21"/>
      <c r="L36" s="49"/>
    </row>
    <row r="37" spans="1:14" ht="15.75" customHeight="1" x14ac:dyDescent="0.25">
      <c r="A37" s="168"/>
      <c r="B37" s="178"/>
      <c r="C37" s="179"/>
      <c r="D37" s="177"/>
      <c r="E37" s="331"/>
      <c r="F37" s="331"/>
      <c r="G37" s="247" t="str">
        <f>IF(SATURS!$C$12="","",'2'!$G$24-'2'!$H$24)</f>
        <v/>
      </c>
      <c r="H37" s="120">
        <f>D37*E37</f>
        <v>0</v>
      </c>
      <c r="I37" s="21">
        <f>IF(ISNUMBER(G37*H37*SATURS!$C$11*24),G37*H37*SATURS!$C$11*24,0)</f>
        <v>0</v>
      </c>
      <c r="J37" s="205" t="s">
        <v>350</v>
      </c>
      <c r="K37" s="208">
        <f>IF(F37&lt;&gt;"",19/(G37-SATURS!$C$10),0)*IF(J37="",0,VLOOKUP(J37,$K$68:$O$74,IF(SATURS!$C$12="dzīvojamās mājas, pansionāti, slimnīcas un bērnudārzi",2,IF(SATURS!$C$12="publiskas ēkas, izņemot pansionātus, slimnīcas un bērnudārzus",3,IF(SATURS!$C$12="ražošanas ēkas",4,5))),FALSE))</f>
        <v>0</v>
      </c>
      <c r="L37" s="49"/>
    </row>
    <row r="38" spans="1:14" ht="15.75" customHeight="1" x14ac:dyDescent="0.25">
      <c r="A38" s="168"/>
      <c r="B38" s="178"/>
      <c r="C38" s="179"/>
      <c r="D38" s="177"/>
      <c r="E38" s="331"/>
      <c r="F38" s="331"/>
      <c r="G38" s="247" t="str">
        <f>IF(SATURS!$C$12="","",'2'!$G$24-'2'!$H$24)</f>
        <v/>
      </c>
      <c r="H38" s="120">
        <f>D38*E38</f>
        <v>0</v>
      </c>
      <c r="I38" s="21">
        <f>IF(ISNUMBER(G38*H38*SATURS!$C$11*24),G38*H38*SATURS!$C$11*24,0)</f>
        <v>0</v>
      </c>
      <c r="J38" s="205" t="s">
        <v>350</v>
      </c>
      <c r="K38" s="208">
        <f>IF(F38&lt;&gt;"",19/(G38-SATURS!$C$10),0)*IF(J38="",0,VLOOKUP(J38,$K$68:$O$74,IF(SATURS!$C$12="dzīvojamās mājas, pansionāti, slimnīcas un bērnudārzi",2,IF(SATURS!$C$12="publiskas ēkas, izņemot pansionātus, slimnīcas un bērnudārzus",3,IF(SATURS!$C$12="ražošanas ēkas",4,5))),FALSE))</f>
        <v>0</v>
      </c>
      <c r="L38" s="49"/>
    </row>
    <row r="39" spans="1:14" ht="15.75" customHeight="1" x14ac:dyDescent="0.25">
      <c r="A39" s="168"/>
      <c r="B39" s="178"/>
      <c r="C39" s="179"/>
      <c r="D39" s="177"/>
      <c r="E39" s="331"/>
      <c r="F39" s="331"/>
      <c r="G39" s="247" t="str">
        <f>IF(SATURS!$C$12="","",'2'!$G$24-'2'!$H$24)</f>
        <v/>
      </c>
      <c r="H39" s="120">
        <f>D39*E39</f>
        <v>0</v>
      </c>
      <c r="I39" s="21">
        <f>IF(ISNUMBER(G39*H39*SATURS!$C$11*24),G39*H39*SATURS!$C$11*24,0)</f>
        <v>0</v>
      </c>
      <c r="J39" s="205" t="s">
        <v>350</v>
      </c>
      <c r="K39" s="208">
        <f>IF(F39&lt;&gt;"",19/(G39-SATURS!$C$10),0)*IF(J39="",0,VLOOKUP(J39,$K$68:$O$74,IF(SATURS!$C$12="dzīvojamās mājas, pansionāti, slimnīcas un bērnudārzi",2,IF(SATURS!$C$12="publiskas ēkas, izņemot pansionātus, slimnīcas un bērnudārzus",3,IF(SATURS!$C$12="ražošanas ēkas",4,5))),FALSE))</f>
        <v>0</v>
      </c>
      <c r="L39" s="49"/>
    </row>
    <row r="40" spans="1:14" ht="15.75" customHeight="1" x14ac:dyDescent="0.25">
      <c r="A40" s="336" t="str">
        <f>CONCATENATE("Kopā ",'2'!B24)</f>
        <v>Kopā 2. ZONA</v>
      </c>
      <c r="B40" s="336"/>
      <c r="C40" s="336"/>
      <c r="D40" s="336"/>
      <c r="E40" s="336"/>
      <c r="F40" s="336"/>
      <c r="G40" s="336"/>
      <c r="H40" s="124">
        <f>SUM(H37:H39)+SUM(H25:H34)</f>
        <v>0</v>
      </c>
      <c r="I40" s="21"/>
      <c r="L40" s="50"/>
    </row>
    <row r="41" spans="1:14" ht="15.75" customHeight="1" x14ac:dyDescent="0.25">
      <c r="A41" s="337" t="str">
        <f>IF('2'!B27="... ZONA","ZONA ...",'2'!B27)</f>
        <v>ZONA ...</v>
      </c>
      <c r="B41" s="337"/>
      <c r="C41" s="337"/>
      <c r="D41" s="337"/>
      <c r="E41" s="337"/>
      <c r="F41" s="337"/>
      <c r="G41" s="337"/>
      <c r="H41" s="337"/>
      <c r="I41" s="21"/>
      <c r="L41" s="44"/>
    </row>
    <row r="42" spans="1:14" ht="51" x14ac:dyDescent="0.25">
      <c r="A42" s="333" t="s">
        <v>27</v>
      </c>
      <c r="B42" s="335" t="s">
        <v>29</v>
      </c>
      <c r="C42" s="335" t="s">
        <v>30</v>
      </c>
      <c r="D42" s="130" t="s">
        <v>37</v>
      </c>
      <c r="E42" s="130" t="s">
        <v>36</v>
      </c>
      <c r="F42" s="130" t="s">
        <v>141</v>
      </c>
      <c r="G42" s="130" t="s">
        <v>31</v>
      </c>
      <c r="H42" s="130" t="s">
        <v>32</v>
      </c>
      <c r="I42" s="21"/>
    </row>
    <row r="43" spans="1:14" s="21" customFormat="1" ht="18.75" customHeight="1" x14ac:dyDescent="0.25">
      <c r="A43" s="334"/>
      <c r="B43" s="335"/>
      <c r="C43" s="335"/>
      <c r="D43" s="130" t="s">
        <v>33</v>
      </c>
      <c r="E43" s="130" t="s">
        <v>142</v>
      </c>
      <c r="F43" s="130" t="s">
        <v>143</v>
      </c>
      <c r="G43" s="130" t="s">
        <v>94</v>
      </c>
      <c r="H43" s="130" t="s">
        <v>35</v>
      </c>
      <c r="J43" s="17"/>
      <c r="K43" s="17"/>
      <c r="L43" s="32"/>
    </row>
    <row r="44" spans="1:14" ht="15.75" customHeight="1" x14ac:dyDescent="0.25">
      <c r="A44" s="168"/>
      <c r="B44" s="178"/>
      <c r="C44" s="212"/>
      <c r="D44" s="174"/>
      <c r="E44" s="175"/>
      <c r="F44" s="223"/>
      <c r="G44" s="198" t="str">
        <f>IF(SATURS!$C$12="","",'2'!$G$27-'2'!$H$27)</f>
        <v/>
      </c>
      <c r="H44" s="120">
        <f t="shared" ref="H44:H53" si="2">IF(F44="",0,F44*E44)</f>
        <v>0</v>
      </c>
      <c r="I44" s="21">
        <f>IF(ISNUMBER(G44*H44*SATURS!$C$11*24),G44*H44*SATURS!$C$11*24,0)</f>
        <v>0</v>
      </c>
      <c r="J44" s="207"/>
      <c r="K44" s="208">
        <f>IF(F44&lt;&gt;"",19/(G44-SATURS!$C$10),0)*IF(J44="",0,VLOOKUP(J44,$K$68:$O$74,IF(SATURS!$C$12="dzīvojamās mājas, pansionāti, slimnīcas un bērnudārzi",2,IF(SATURS!$C$12="publiskas ēkas, izņemot pansionātus, slimnīcas un bērnudārzus",3,IF(SATURS!$C$12="ražošanas ēkas",4,5))),FALSE))</f>
        <v>0</v>
      </c>
    </row>
    <row r="45" spans="1:14" ht="15.75" customHeight="1" x14ac:dyDescent="0.25">
      <c r="A45" s="168"/>
      <c r="B45" s="178"/>
      <c r="C45" s="212"/>
      <c r="D45" s="174"/>
      <c r="E45" s="175"/>
      <c r="F45" s="223"/>
      <c r="G45" s="247" t="str">
        <f>IF(SATURS!$C$12="","",'2'!$G$27-'2'!$H$27)</f>
        <v/>
      </c>
      <c r="H45" s="120">
        <f t="shared" si="2"/>
        <v>0</v>
      </c>
      <c r="I45" s="21">
        <f>IF(ISNUMBER(G45*H45*SATURS!$C$11*24),G45*H45*SATURS!$C$11*24,0)</f>
        <v>0</v>
      </c>
      <c r="J45" s="207"/>
      <c r="K45" s="208">
        <f>IF(F45&lt;&gt;"",19/(G45-SATURS!$C$10),0)*IF(J45="",0,VLOOKUP(J45,$K$68:$O$74,IF(SATURS!$C$12="dzīvojamās mājas, pansionāti, slimnīcas un bērnudārzi",2,IF(SATURS!$C$12="publiskas ēkas, izņemot pansionātus, slimnīcas un bērnudārzus",3,IF(SATURS!$C$12="ražošanas ēkas",4,5))),FALSE))</f>
        <v>0</v>
      </c>
    </row>
    <row r="46" spans="1:14" ht="15.75" customHeight="1" x14ac:dyDescent="0.25">
      <c r="A46" s="168"/>
      <c r="B46" s="178"/>
      <c r="C46" s="212"/>
      <c r="D46" s="174"/>
      <c r="E46" s="175"/>
      <c r="F46" s="223"/>
      <c r="G46" s="247" t="str">
        <f>IF(SATURS!$C$12="","",'2'!$G$27-'2'!$H$27)</f>
        <v/>
      </c>
      <c r="H46" s="120">
        <f t="shared" si="2"/>
        <v>0</v>
      </c>
      <c r="I46" s="21">
        <f>IF(ISNUMBER(G46*H46*SATURS!$C$11*24),G46*H46*SATURS!$C$11*24,0)</f>
        <v>0</v>
      </c>
      <c r="J46" s="207"/>
      <c r="K46" s="208">
        <f>IF(F46&lt;&gt;"",19/(G46-SATURS!$C$10),0)*IF(J46="",0,VLOOKUP(J46,$K$68:$O$74,IF(SATURS!$C$12="dzīvojamās mājas, pansionāti, slimnīcas un bērnudārzi",2,IF(SATURS!$C$12="publiskas ēkas, izņemot pansionātus, slimnīcas un bērnudārzus",3,IF(SATURS!$C$12="ražošanas ēkas",4,5))),FALSE))</f>
        <v>0</v>
      </c>
    </row>
    <row r="47" spans="1:14" ht="15.75" customHeight="1" x14ac:dyDescent="0.25">
      <c r="A47" s="168"/>
      <c r="B47" s="178"/>
      <c r="C47" s="212"/>
      <c r="D47" s="174"/>
      <c r="E47" s="175"/>
      <c r="F47" s="223"/>
      <c r="G47" s="247" t="str">
        <f>IF(SATURS!$C$12="","",'2'!$G$27-'2'!$H$27)</f>
        <v/>
      </c>
      <c r="H47" s="120">
        <f t="shared" si="2"/>
        <v>0</v>
      </c>
      <c r="I47" s="21">
        <f>IF(ISNUMBER(G47*H47*SATURS!$C$11*24),G47*H47*SATURS!$C$11*24,0)</f>
        <v>0</v>
      </c>
      <c r="J47" s="207"/>
      <c r="K47" s="208">
        <f>IF(F47&lt;&gt;"",19/(G47-SATURS!$C$10),0)*IF(J47="",0,VLOOKUP(J47,$K$68:$O$74,IF(SATURS!$C$12="dzīvojamās mājas, pansionāti, slimnīcas un bērnudārzi",2,IF(SATURS!$C$12="publiskas ēkas, izņemot pansionātus, slimnīcas un bērnudārzus",3,IF(SATURS!$C$12="ražošanas ēkas",4,5))),FALSE))</f>
        <v>0</v>
      </c>
    </row>
    <row r="48" spans="1:14" ht="15.75" customHeight="1" x14ac:dyDescent="0.25">
      <c r="A48" s="168"/>
      <c r="B48" s="178"/>
      <c r="C48" s="212"/>
      <c r="D48" s="174"/>
      <c r="E48" s="175"/>
      <c r="F48" s="223"/>
      <c r="G48" s="247" t="str">
        <f>IF(SATURS!$C$12="","",'2'!$G$27-'2'!$H$27)</f>
        <v/>
      </c>
      <c r="H48" s="120">
        <f t="shared" si="2"/>
        <v>0</v>
      </c>
      <c r="I48" s="21">
        <f>IF(ISNUMBER(G48*H48*SATURS!$C$11*24),G48*H48*SATURS!$C$11*24,0)</f>
        <v>0</v>
      </c>
      <c r="J48" s="207"/>
      <c r="K48" s="208">
        <f>IF(F48&lt;&gt;"",19/(G48-SATURS!$C$10),0)*IF(J48="",0,VLOOKUP(J48,$K$68:$O$74,IF(SATURS!$C$12="dzīvojamās mājas, pansionāti, slimnīcas un bērnudārzi",2,IF(SATURS!$C$12="publiskas ēkas, izņemot pansionātus, slimnīcas un bērnudārzus",3,IF(SATURS!$C$12="ražošanas ēkas",4,5))),FALSE))</f>
        <v>0</v>
      </c>
    </row>
    <row r="49" spans="1:12" ht="15.75" customHeight="1" x14ac:dyDescent="0.25">
      <c r="A49" s="168"/>
      <c r="B49" s="178"/>
      <c r="C49" s="212"/>
      <c r="D49" s="174"/>
      <c r="E49" s="175"/>
      <c r="F49" s="223"/>
      <c r="G49" s="247" t="str">
        <f>IF(SATURS!$C$12="","",'2'!$G$27-'2'!$H$27)</f>
        <v/>
      </c>
      <c r="H49" s="120">
        <f t="shared" si="2"/>
        <v>0</v>
      </c>
      <c r="I49" s="21">
        <f>IF(ISNUMBER(G49*H49*SATURS!$C$11*24),G49*H49*SATURS!$C$11*24,0)</f>
        <v>0</v>
      </c>
      <c r="J49" s="207"/>
      <c r="K49" s="208">
        <f>IF(F49&lt;&gt;"",19/(G49-SATURS!$C$10),0)*IF(J49="",0,VLOOKUP(J49,$K$68:$O$74,IF(SATURS!$C$12="dzīvojamās mājas, pansionāti, slimnīcas un bērnudārzi",2,IF(SATURS!$C$12="publiskas ēkas, izņemot pansionātus, slimnīcas un bērnudārzus",3,IF(SATURS!$C$12="ražošanas ēkas",4,5))),FALSE))</f>
        <v>0</v>
      </c>
    </row>
    <row r="50" spans="1:12" ht="15.75" customHeight="1" x14ac:dyDescent="0.25">
      <c r="A50" s="168"/>
      <c r="B50" s="178"/>
      <c r="C50" s="212"/>
      <c r="D50" s="174"/>
      <c r="E50" s="175"/>
      <c r="F50" s="223"/>
      <c r="G50" s="247" t="str">
        <f>IF(SATURS!$C$12="","",'2'!$G$27-'2'!$H$27)</f>
        <v/>
      </c>
      <c r="H50" s="120">
        <f t="shared" si="2"/>
        <v>0</v>
      </c>
      <c r="I50" s="21">
        <f>IF(ISNUMBER(G50*H50*SATURS!$C$11*24),G50*H50*SATURS!$C$11*24,0)</f>
        <v>0</v>
      </c>
      <c r="J50" s="207"/>
      <c r="K50" s="208">
        <f>IF(F50&lt;&gt;"",19/(G50-SATURS!$C$10),0)*IF(J50="",0,VLOOKUP(J50,$K$68:$O$74,IF(SATURS!$C$12="dzīvojamās mājas, pansionāti, slimnīcas un bērnudārzi",2,IF(SATURS!$C$12="publiskas ēkas, izņemot pansionātus, slimnīcas un bērnudārzus",3,IF(SATURS!$C$12="ražošanas ēkas",4,5))),FALSE))</f>
        <v>0</v>
      </c>
    </row>
    <row r="51" spans="1:12" ht="15.75" customHeight="1" x14ac:dyDescent="0.25">
      <c r="A51" s="168"/>
      <c r="B51" s="178"/>
      <c r="C51" s="212"/>
      <c r="D51" s="174"/>
      <c r="E51" s="175"/>
      <c r="F51" s="223"/>
      <c r="G51" s="247" t="str">
        <f>IF(SATURS!$C$12="","",'2'!$G$27-'2'!$H$27)</f>
        <v/>
      </c>
      <c r="H51" s="120">
        <f t="shared" si="2"/>
        <v>0</v>
      </c>
      <c r="I51" s="21">
        <f>IF(ISNUMBER(G51*H51*SATURS!$C$11*24),G51*H51*SATURS!$C$11*24,0)</f>
        <v>0</v>
      </c>
      <c r="J51" s="207"/>
      <c r="K51" s="208">
        <f>IF(F51&lt;&gt;"",19/(G51-SATURS!$C$10),0)*IF(J51="",0,VLOOKUP(J51,$K$68:$O$74,IF(SATURS!$C$12="dzīvojamās mājas, pansionāti, slimnīcas un bērnudārzi",2,IF(SATURS!$C$12="publiskas ēkas, izņemot pansionātus, slimnīcas un bērnudārzus",3,IF(SATURS!$C$12="ražošanas ēkas",4,5))),FALSE))</f>
        <v>0</v>
      </c>
    </row>
    <row r="52" spans="1:12" ht="15.75" customHeight="1" x14ac:dyDescent="0.25">
      <c r="A52" s="168"/>
      <c r="B52" s="178"/>
      <c r="C52" s="212"/>
      <c r="D52" s="174"/>
      <c r="E52" s="175"/>
      <c r="F52" s="223"/>
      <c r="G52" s="247" t="str">
        <f>IF(SATURS!$C$12="","",'2'!$G$27-'2'!$H$27)</f>
        <v/>
      </c>
      <c r="H52" s="120">
        <f t="shared" si="2"/>
        <v>0</v>
      </c>
      <c r="I52" s="21">
        <f>IF(ISNUMBER(G52*H52*SATURS!$C$11*24),G52*H52*SATURS!$C$11*24,0)</f>
        <v>0</v>
      </c>
      <c r="J52" s="207"/>
      <c r="K52" s="208">
        <f>IF(F52&lt;&gt;"",19/(G52-SATURS!$C$10),0)*IF(J52="",0,VLOOKUP(J52,$K$68:$O$74,IF(SATURS!$C$12="dzīvojamās mājas, pansionāti, slimnīcas un bērnudārzi",2,IF(SATURS!$C$12="publiskas ēkas, izņemot pansionātus, slimnīcas un bērnudārzus",3,IF(SATURS!$C$12="ražošanas ēkas",4,5))),FALSE))</f>
        <v>0</v>
      </c>
    </row>
    <row r="53" spans="1:12" ht="15.75" customHeight="1" x14ac:dyDescent="0.25">
      <c r="A53" s="168"/>
      <c r="B53" s="178"/>
      <c r="C53" s="212"/>
      <c r="D53" s="174"/>
      <c r="E53" s="175"/>
      <c r="F53" s="223"/>
      <c r="G53" s="247" t="str">
        <f>IF(SATURS!$C$12="","",'2'!$G$27-'2'!$H$27)</f>
        <v/>
      </c>
      <c r="H53" s="120">
        <f t="shared" si="2"/>
        <v>0</v>
      </c>
      <c r="I53" s="21">
        <f>IF(ISNUMBER(G53*H53*SATURS!$C$11*24),G53*H53*SATURS!$C$11*24,0)</f>
        <v>0</v>
      </c>
      <c r="J53" s="207"/>
      <c r="K53" s="208">
        <f>IF(F53&lt;&gt;"",19/(G53-SATURS!$C$10),0)*IF(J53="",0,VLOOKUP(J53,$K$68:$O$74,IF(SATURS!$C$12="dzīvojamās mājas, pansionāti, slimnīcas un bērnudārzi",2,IF(SATURS!$C$12="publiskas ēkas, izņemot pansionātus, slimnīcas un bērnudārzus",3,IF(SATURS!$C$12="ražošanas ēkas",4,5))),FALSE))</f>
        <v>0</v>
      </c>
    </row>
    <row r="54" spans="1:12" ht="51" x14ac:dyDescent="0.25">
      <c r="A54" s="333" t="s">
        <v>27</v>
      </c>
      <c r="B54" s="333" t="s">
        <v>59</v>
      </c>
      <c r="C54" s="333" t="s">
        <v>8</v>
      </c>
      <c r="D54" s="130" t="s">
        <v>95</v>
      </c>
      <c r="E54" s="335" t="s">
        <v>96</v>
      </c>
      <c r="F54" s="335"/>
      <c r="G54" s="130" t="s">
        <v>31</v>
      </c>
      <c r="H54" s="130" t="s">
        <v>32</v>
      </c>
      <c r="I54" s="21"/>
      <c r="L54" s="62"/>
    </row>
    <row r="55" spans="1:12" ht="15.75" customHeight="1" x14ac:dyDescent="0.25">
      <c r="A55" s="334"/>
      <c r="B55" s="334"/>
      <c r="C55" s="334"/>
      <c r="D55" s="130" t="s">
        <v>34</v>
      </c>
      <c r="E55" s="335" t="s">
        <v>97</v>
      </c>
      <c r="F55" s="335"/>
      <c r="G55" s="130" t="s">
        <v>94</v>
      </c>
      <c r="H55" s="130" t="s">
        <v>35</v>
      </c>
      <c r="I55" s="21"/>
      <c r="L55" s="62"/>
    </row>
    <row r="56" spans="1:12" ht="15.75" customHeight="1" x14ac:dyDescent="0.25">
      <c r="A56" s="168"/>
      <c r="B56" s="178"/>
      <c r="C56" s="179"/>
      <c r="D56" s="168"/>
      <c r="E56" s="340"/>
      <c r="F56" s="340"/>
      <c r="G56" s="247" t="str">
        <f>IF(SATURS!$C$12="","",'2'!$G$27-'2'!$H$27)</f>
        <v/>
      </c>
      <c r="H56" s="120">
        <f>D56*E56</f>
        <v>0</v>
      </c>
      <c r="I56" s="21">
        <f>IF(ISNUMBER(G56*H56*SATURS!$C$11*24),G56*H56*SATURS!$C$11*24,0)</f>
        <v>0</v>
      </c>
      <c r="J56" s="205" t="s">
        <v>350</v>
      </c>
      <c r="K56" s="208">
        <f>IF(F56&lt;&gt;"",19/(G56-SATURS!$C$10),0)*IF(J56="",0,VLOOKUP(J56,$K$68:$O$74,IF(SATURS!$C$12="dzīvojamās mājas, pansionāti, slimnīcas un bērnudārzi",2,IF(SATURS!$C$12="publiskas ēkas, izņemot pansionātus, slimnīcas un bērnudārzus",3,IF(SATURS!$C$12="ražošanas ēkas",4,5))),FALSE))</f>
        <v>0</v>
      </c>
      <c r="L56" s="62"/>
    </row>
    <row r="57" spans="1:12" ht="15.75" customHeight="1" x14ac:dyDescent="0.25">
      <c r="A57" s="168"/>
      <c r="B57" s="178"/>
      <c r="C57" s="179"/>
      <c r="D57" s="168"/>
      <c r="E57" s="340"/>
      <c r="F57" s="340"/>
      <c r="G57" s="247" t="str">
        <f>IF(SATURS!$C$12="","",'2'!$G$27-'2'!$H$27)</f>
        <v/>
      </c>
      <c r="H57" s="120">
        <f>D57*E57</f>
        <v>0</v>
      </c>
      <c r="I57" s="21">
        <f>IF(ISNUMBER(G57*H57*SATURS!$C$11*24),G57*H57*SATURS!$C$11*24,0)</f>
        <v>0</v>
      </c>
      <c r="J57" s="205" t="s">
        <v>350</v>
      </c>
      <c r="K57" s="208">
        <f>IF(F57&lt;&gt;"",19/(G57-SATURS!$C$10),0)*IF(J57="",0,VLOOKUP(J57,$K$68:$O$74,IF(SATURS!$C$12="dzīvojamās mājas, pansionāti, slimnīcas un bērnudārzi",2,IF(SATURS!$C$12="publiskas ēkas, izņemot pansionātus, slimnīcas un bērnudārzus",3,IF(SATURS!$C$12="ražošanas ēkas",4,5))),FALSE))</f>
        <v>0</v>
      </c>
      <c r="L57" s="62"/>
    </row>
    <row r="58" spans="1:12" ht="15.75" customHeight="1" x14ac:dyDescent="0.25">
      <c r="A58" s="168"/>
      <c r="B58" s="178"/>
      <c r="C58" s="179"/>
      <c r="D58" s="168"/>
      <c r="E58" s="340"/>
      <c r="F58" s="340"/>
      <c r="G58" s="247" t="str">
        <f>IF(SATURS!$C$12="","",'2'!$G$27-'2'!$H$27)</f>
        <v/>
      </c>
      <c r="H58" s="120">
        <f>D58*E58</f>
        <v>0</v>
      </c>
      <c r="I58" s="21">
        <f>IF(ISNUMBER(G58*H58*SATURS!$C$11*24),G58*H58*SATURS!$C$11*24,0)</f>
        <v>0</v>
      </c>
      <c r="J58" s="205" t="s">
        <v>350</v>
      </c>
      <c r="K58" s="208">
        <f>IF(F58&lt;&gt;"",19/(G58-SATURS!$C$10),0)*IF(J58="",0,VLOOKUP(J58,$K$68:$O$74,IF(SATURS!$C$12="dzīvojamās mājas, pansionāti, slimnīcas un bērnudārzi",2,IF(SATURS!$C$12="publiskas ēkas, izņemot pansionātus, slimnīcas un bērnudārzus",3,IF(SATURS!$C$12="ražošanas ēkas",4,5))),FALSE))</f>
        <v>0</v>
      </c>
      <c r="L58" s="62"/>
    </row>
    <row r="59" spans="1:12" ht="15.75" customHeight="1" x14ac:dyDescent="0.25">
      <c r="A59" s="336" t="str">
        <f>CONCATENATE("Kopā ",'2'!B27)</f>
        <v>Kopā ... ZONA</v>
      </c>
      <c r="B59" s="336"/>
      <c r="C59" s="336"/>
      <c r="D59" s="336"/>
      <c r="E59" s="336"/>
      <c r="F59" s="336"/>
      <c r="G59" s="336"/>
      <c r="H59" s="124">
        <f>SUM(H56:H58)+SUM(H44:H53)</f>
        <v>0</v>
      </c>
      <c r="I59" s="21"/>
      <c r="J59" s="21"/>
      <c r="K59" s="21"/>
      <c r="L59" s="62"/>
    </row>
    <row r="60" spans="1:12" ht="15.75" customHeight="1" x14ac:dyDescent="0.25">
      <c r="A60" s="67"/>
      <c r="B60" s="67"/>
      <c r="C60" s="67"/>
      <c r="D60" s="67"/>
      <c r="E60" s="67"/>
      <c r="F60" s="67"/>
      <c r="G60" s="67"/>
      <c r="H60" s="67"/>
      <c r="I60" s="21"/>
      <c r="J60" s="21"/>
      <c r="K60" s="21"/>
      <c r="L60" s="50"/>
    </row>
    <row r="61" spans="1:12" ht="15.75" customHeight="1" x14ac:dyDescent="0.25">
      <c r="A61" s="341" t="s">
        <v>359</v>
      </c>
      <c r="B61" s="342"/>
      <c r="C61" s="342"/>
      <c r="D61" s="342"/>
      <c r="E61" s="342"/>
      <c r="F61" s="342"/>
      <c r="G61" s="343"/>
      <c r="H61" s="124">
        <f>H59+H40+H21</f>
        <v>0</v>
      </c>
      <c r="I61" s="21">
        <f>SUM(I6:I58)</f>
        <v>0</v>
      </c>
      <c r="J61" s="21"/>
      <c r="K61" s="21"/>
    </row>
    <row r="62" spans="1:12" ht="15.75" customHeight="1" x14ac:dyDescent="0.25">
      <c r="A62" s="341" t="s">
        <v>424</v>
      </c>
      <c r="B62" s="342"/>
      <c r="C62" s="342"/>
      <c r="D62" s="342"/>
      <c r="E62" s="342"/>
      <c r="F62" s="342"/>
      <c r="G62" s="343"/>
      <c r="H62" s="204">
        <f>SUMPRODUCT(K6:K15,E6:E15)+SUMPRODUCT(K18:K20,D18:D20)+SUMPRODUCT(K25:K34,E25:E34)+SUMPRODUCT(K37:K39,D37:D39)+SUMPRODUCT(K44:K53,E44:E53)+SUMPRODUCT(K56:K58,D56:D58)</f>
        <v>0</v>
      </c>
      <c r="I62" s="21"/>
      <c r="J62" s="145"/>
      <c r="K62" s="21"/>
    </row>
    <row r="63" spans="1:12" ht="27.75" customHeight="1" x14ac:dyDescent="0.25">
      <c r="A63" s="339" t="s">
        <v>404</v>
      </c>
      <c r="B63" s="339"/>
      <c r="C63" s="339"/>
      <c r="D63" s="339"/>
      <c r="E63" s="339"/>
      <c r="F63" s="339"/>
      <c r="G63" s="339"/>
      <c r="H63" s="339"/>
      <c r="I63" s="13"/>
      <c r="J63" s="13"/>
      <c r="K63" s="13"/>
      <c r="L63" s="131"/>
    </row>
    <row r="64" spans="1:12" x14ac:dyDescent="0.25">
      <c r="A64" s="62"/>
      <c r="F64" s="131"/>
      <c r="L64" s="131"/>
    </row>
    <row r="65" spans="1:15" x14ac:dyDescent="0.25">
      <c r="A65" s="62"/>
      <c r="F65" s="131"/>
      <c r="L65" s="131"/>
    </row>
    <row r="67" spans="1:15" x14ac:dyDescent="0.25">
      <c r="K67" s="206" t="s">
        <v>421</v>
      </c>
      <c r="L67" s="206" t="s">
        <v>275</v>
      </c>
      <c r="M67" s="206" t="s">
        <v>276</v>
      </c>
      <c r="N67" s="206" t="s">
        <v>277</v>
      </c>
      <c r="O67" s="17" t="s">
        <v>278</v>
      </c>
    </row>
    <row r="68" spans="1:15" x14ac:dyDescent="0.25">
      <c r="K68" s="203" t="s">
        <v>351</v>
      </c>
      <c r="L68" s="203">
        <v>0.15</v>
      </c>
      <c r="M68" s="203">
        <v>0.2</v>
      </c>
      <c r="N68" s="203">
        <v>0.25</v>
      </c>
      <c r="O68" s="17">
        <v>0</v>
      </c>
    </row>
    <row r="69" spans="1:15" x14ac:dyDescent="0.25">
      <c r="K69" s="203" t="s">
        <v>352</v>
      </c>
      <c r="L69" s="203">
        <v>0.15</v>
      </c>
      <c r="M69" s="203">
        <v>0.2</v>
      </c>
      <c r="N69" s="203">
        <v>0.3</v>
      </c>
      <c r="O69" s="17">
        <v>0</v>
      </c>
    </row>
    <row r="70" spans="1:15" x14ac:dyDescent="0.25">
      <c r="K70" s="203" t="s">
        <v>425</v>
      </c>
      <c r="L70" s="203">
        <v>0.18</v>
      </c>
      <c r="M70" s="203">
        <v>0.2</v>
      </c>
      <c r="N70" s="203">
        <v>0.25</v>
      </c>
      <c r="O70" s="17">
        <v>0</v>
      </c>
    </row>
    <row r="71" spans="1:15" x14ac:dyDescent="0.25">
      <c r="K71" s="203" t="s">
        <v>426</v>
      </c>
      <c r="L71" s="203">
        <v>1.3</v>
      </c>
      <c r="M71" s="203">
        <v>1.4</v>
      </c>
      <c r="N71" s="203">
        <v>1.6</v>
      </c>
      <c r="O71" s="17">
        <v>0</v>
      </c>
    </row>
    <row r="72" spans="1:15" x14ac:dyDescent="0.25">
      <c r="K72" s="203" t="s">
        <v>353</v>
      </c>
      <c r="L72" s="203">
        <v>1.8</v>
      </c>
      <c r="M72" s="203">
        <v>2</v>
      </c>
      <c r="N72" s="203">
        <v>2.2000000000000002</v>
      </c>
      <c r="O72" s="17">
        <v>0</v>
      </c>
    </row>
    <row r="73" spans="1:15" x14ac:dyDescent="0.25">
      <c r="K73" s="203" t="s">
        <v>350</v>
      </c>
      <c r="L73" s="203">
        <v>0.1</v>
      </c>
      <c r="M73" s="203">
        <v>0.15</v>
      </c>
      <c r="N73" s="203">
        <v>0.3</v>
      </c>
      <c r="O73" s="17">
        <v>0</v>
      </c>
    </row>
    <row r="74" spans="1:15" x14ac:dyDescent="0.25">
      <c r="K74" s="203"/>
      <c r="L74" s="203"/>
      <c r="M74" s="203"/>
      <c r="N74" s="203"/>
    </row>
    <row r="75" spans="1:15" x14ac:dyDescent="0.25">
      <c r="K75" s="203"/>
      <c r="L75" s="203"/>
      <c r="M75" s="203"/>
      <c r="N75" s="203"/>
    </row>
    <row r="99" spans="2:4" s="87" customFormat="1" ht="12.75" x14ac:dyDescent="0.2">
      <c r="B99" s="209" t="s">
        <v>8</v>
      </c>
      <c r="C99" s="209"/>
      <c r="D99" s="209" t="s">
        <v>156</v>
      </c>
    </row>
    <row r="100" spans="2:4" s="87" customFormat="1" ht="12.75" x14ac:dyDescent="0.2">
      <c r="B100" s="209" t="s">
        <v>157</v>
      </c>
      <c r="C100" s="209"/>
      <c r="D100" s="209">
        <v>220</v>
      </c>
    </row>
    <row r="101" spans="2:4" s="87" customFormat="1" ht="12.75" x14ac:dyDescent="0.2">
      <c r="B101" s="209" t="s">
        <v>158</v>
      </c>
      <c r="C101" s="209"/>
      <c r="D101" s="209">
        <v>160</v>
      </c>
    </row>
    <row r="102" spans="2:4" s="87" customFormat="1" ht="12.75" x14ac:dyDescent="0.2">
      <c r="B102" s="209" t="s">
        <v>159</v>
      </c>
      <c r="C102" s="209"/>
      <c r="D102" s="209">
        <v>120</v>
      </c>
    </row>
    <row r="103" spans="2:4" s="87" customFormat="1" ht="12.75" x14ac:dyDescent="0.2">
      <c r="B103" s="209" t="s">
        <v>160</v>
      </c>
      <c r="C103" s="209"/>
      <c r="D103" s="209">
        <v>65</v>
      </c>
    </row>
    <row r="104" spans="2:4" s="87" customFormat="1" ht="12.75" x14ac:dyDescent="0.2">
      <c r="B104" s="209" t="s">
        <v>161</v>
      </c>
      <c r="C104" s="209"/>
      <c r="D104" s="209">
        <v>370</v>
      </c>
    </row>
    <row r="105" spans="2:4" s="87" customFormat="1" ht="12.75" x14ac:dyDescent="0.2">
      <c r="B105" s="209" t="s">
        <v>162</v>
      </c>
      <c r="C105" s="209"/>
      <c r="D105" s="209">
        <v>75</v>
      </c>
    </row>
    <row r="106" spans="2:4" s="87" customFormat="1" ht="12.75" x14ac:dyDescent="0.2">
      <c r="B106" s="209" t="s">
        <v>163</v>
      </c>
      <c r="C106" s="209"/>
      <c r="D106" s="209">
        <v>50</v>
      </c>
    </row>
    <row r="107" spans="2:4" s="87" customFormat="1" ht="12.75" x14ac:dyDescent="0.2">
      <c r="B107" s="209" t="s">
        <v>164</v>
      </c>
      <c r="C107" s="209"/>
      <c r="D107" s="209">
        <v>50</v>
      </c>
    </row>
    <row r="108" spans="2:4" s="87" customFormat="1" ht="12.75" x14ac:dyDescent="0.2">
      <c r="B108" s="209" t="s">
        <v>165</v>
      </c>
      <c r="C108" s="209"/>
      <c r="D108" s="209">
        <v>58</v>
      </c>
    </row>
    <row r="109" spans="2:4" s="87" customFormat="1" ht="12.75" x14ac:dyDescent="0.2">
      <c r="B109" s="209" t="s">
        <v>166</v>
      </c>
      <c r="C109" s="209"/>
      <c r="D109" s="209">
        <v>17</v>
      </c>
    </row>
    <row r="110" spans="2:4" s="87" customFormat="1" ht="12.75" x14ac:dyDescent="0.2">
      <c r="B110" s="209" t="s">
        <v>167</v>
      </c>
      <c r="C110" s="209"/>
      <c r="D110" s="209">
        <v>35</v>
      </c>
    </row>
    <row r="111" spans="2:4" s="87" customFormat="1" ht="12.75" x14ac:dyDescent="0.2">
      <c r="B111" s="209" t="s">
        <v>168</v>
      </c>
      <c r="C111" s="209"/>
      <c r="D111" s="209">
        <v>110</v>
      </c>
    </row>
    <row r="112" spans="2:4" s="87" customFormat="1" ht="12.75" x14ac:dyDescent="0.2">
      <c r="B112" s="209" t="s">
        <v>169</v>
      </c>
      <c r="C112" s="209"/>
      <c r="D112" s="209">
        <v>7.0000000000000007E-2</v>
      </c>
    </row>
    <row r="113" spans="2:4" s="87" customFormat="1" ht="12.75" x14ac:dyDescent="0.2">
      <c r="B113" s="209" t="s">
        <v>170</v>
      </c>
      <c r="C113" s="209"/>
      <c r="D113" s="209">
        <v>0.1</v>
      </c>
    </row>
    <row r="114" spans="2:4" s="87" customFormat="1" ht="12.75" x14ac:dyDescent="0.2">
      <c r="B114" s="209" t="s">
        <v>171</v>
      </c>
      <c r="C114" s="209"/>
      <c r="D114" s="209">
        <v>0.13</v>
      </c>
    </row>
    <row r="115" spans="2:4" s="87" customFormat="1" ht="12.75" x14ac:dyDescent="0.2">
      <c r="B115" s="209" t="s">
        <v>172</v>
      </c>
      <c r="C115" s="209"/>
      <c r="D115" s="209">
        <v>0.24</v>
      </c>
    </row>
    <row r="116" spans="2:4" s="87" customFormat="1" ht="12.75" x14ac:dyDescent="0.2">
      <c r="B116" s="209" t="s">
        <v>173</v>
      </c>
      <c r="C116" s="209"/>
      <c r="D116" s="209">
        <v>7.0000000000000007E-2</v>
      </c>
    </row>
    <row r="117" spans="2:4" s="87" customFormat="1" ht="12.75" x14ac:dyDescent="0.2">
      <c r="B117" s="209" t="s">
        <v>170</v>
      </c>
      <c r="C117" s="209"/>
      <c r="D117" s="209">
        <v>0.1</v>
      </c>
    </row>
    <row r="118" spans="2:4" s="87" customFormat="1" ht="12.75" x14ac:dyDescent="0.2">
      <c r="B118" s="209" t="s">
        <v>171</v>
      </c>
      <c r="C118" s="209"/>
      <c r="D118" s="209">
        <v>0.13</v>
      </c>
    </row>
    <row r="119" spans="2:4" s="87" customFormat="1" ht="12.75" x14ac:dyDescent="0.2">
      <c r="B119" s="209" t="s">
        <v>172</v>
      </c>
      <c r="C119" s="209"/>
      <c r="D119" s="209">
        <v>0.24</v>
      </c>
    </row>
    <row r="120" spans="2:4" s="87" customFormat="1" ht="12.75" x14ac:dyDescent="0.2">
      <c r="B120" s="209" t="s">
        <v>174</v>
      </c>
      <c r="C120" s="209"/>
      <c r="D120" s="209">
        <v>0.1</v>
      </c>
    </row>
    <row r="121" spans="2:4" s="87" customFormat="1" ht="12.75" x14ac:dyDescent="0.2">
      <c r="B121" s="209" t="s">
        <v>171</v>
      </c>
      <c r="C121" s="209"/>
      <c r="D121" s="209">
        <v>0.14000000000000001</v>
      </c>
    </row>
    <row r="122" spans="2:4" s="87" customFormat="1" ht="12.75" x14ac:dyDescent="0.2">
      <c r="B122" s="209" t="s">
        <v>175</v>
      </c>
      <c r="C122" s="209"/>
      <c r="D122" s="209">
        <v>0.18</v>
      </c>
    </row>
    <row r="123" spans="2:4" s="87" customFormat="1" ht="12.75" x14ac:dyDescent="0.2">
      <c r="B123" s="209" t="s">
        <v>176</v>
      </c>
      <c r="C123" s="209"/>
      <c r="D123" s="209">
        <v>0.23</v>
      </c>
    </row>
    <row r="124" spans="2:4" s="87" customFormat="1" ht="12.75" x14ac:dyDescent="0.2">
      <c r="B124" s="209" t="s">
        <v>177</v>
      </c>
      <c r="C124" s="209"/>
      <c r="D124" s="209">
        <v>0.09</v>
      </c>
    </row>
    <row r="125" spans="2:4" s="87" customFormat="1" ht="12.75" x14ac:dyDescent="0.2">
      <c r="B125" s="209" t="s">
        <v>178</v>
      </c>
      <c r="C125" s="209"/>
      <c r="D125" s="209">
        <v>0.15</v>
      </c>
    </row>
    <row r="126" spans="2:4" s="87" customFormat="1" ht="12.75" x14ac:dyDescent="0.2">
      <c r="B126" s="209" t="s">
        <v>179</v>
      </c>
      <c r="C126" s="209"/>
      <c r="D126" s="209">
        <v>0.18</v>
      </c>
    </row>
    <row r="127" spans="2:4" s="87" customFormat="1" ht="12.75" x14ac:dyDescent="0.2">
      <c r="B127" s="209" t="s">
        <v>180</v>
      </c>
      <c r="C127" s="209"/>
      <c r="D127" s="209">
        <v>0.23</v>
      </c>
    </row>
    <row r="128" spans="2:4" s="87" customFormat="1" ht="12.75" x14ac:dyDescent="0.2">
      <c r="B128" s="209" t="s">
        <v>181</v>
      </c>
      <c r="C128" s="209"/>
      <c r="D128" s="209">
        <v>0.27</v>
      </c>
    </row>
    <row r="129" spans="2:4" s="87" customFormat="1" ht="12.75" x14ac:dyDescent="0.2">
      <c r="B129" s="209" t="s">
        <v>182</v>
      </c>
      <c r="C129" s="209"/>
      <c r="D129" s="209">
        <v>0.18</v>
      </c>
    </row>
    <row r="130" spans="2:4" s="87" customFormat="1" ht="12.75" x14ac:dyDescent="0.2">
      <c r="B130" s="209" t="s">
        <v>183</v>
      </c>
      <c r="C130" s="209"/>
      <c r="D130" s="209">
        <v>0.18</v>
      </c>
    </row>
    <row r="131" spans="2:4" s="87" customFormat="1" ht="12.75" x14ac:dyDescent="0.2">
      <c r="B131" s="209" t="s">
        <v>184</v>
      </c>
      <c r="C131" s="209"/>
      <c r="D131" s="209">
        <v>0.54</v>
      </c>
    </row>
    <row r="132" spans="2:4" s="87" customFormat="1" ht="12.75" x14ac:dyDescent="0.2">
      <c r="B132" s="209" t="s">
        <v>185</v>
      </c>
      <c r="C132" s="209"/>
      <c r="D132" s="209">
        <v>0.25</v>
      </c>
    </row>
    <row r="133" spans="2:4" s="87" customFormat="1" ht="12.75" x14ac:dyDescent="0.2">
      <c r="B133" s="209" t="s">
        <v>186</v>
      </c>
      <c r="C133" s="209"/>
      <c r="D133" s="209">
        <v>0.9</v>
      </c>
    </row>
    <row r="134" spans="2:4" s="87" customFormat="1" ht="12.75" x14ac:dyDescent="0.2">
      <c r="B134" s="209" t="s">
        <v>187</v>
      </c>
      <c r="C134" s="209"/>
      <c r="D134" s="209">
        <v>0.7</v>
      </c>
    </row>
    <row r="135" spans="2:4" s="87" customFormat="1" ht="12.75" x14ac:dyDescent="0.2">
      <c r="B135" s="209" t="s">
        <v>188</v>
      </c>
      <c r="C135" s="209"/>
      <c r="D135" s="209">
        <v>2</v>
      </c>
    </row>
    <row r="136" spans="2:4" s="87" customFormat="1" ht="12.75" x14ac:dyDescent="0.2">
      <c r="B136" s="209" t="s">
        <v>189</v>
      </c>
      <c r="C136" s="209"/>
      <c r="D136" s="209">
        <v>2</v>
      </c>
    </row>
    <row r="137" spans="2:4" s="87" customFormat="1" ht="12.75" x14ac:dyDescent="0.2">
      <c r="B137" s="209" t="s">
        <v>190</v>
      </c>
      <c r="C137" s="209"/>
      <c r="D137" s="209">
        <v>0.4</v>
      </c>
    </row>
    <row r="138" spans="2:4" s="87" customFormat="1" ht="12.75" x14ac:dyDescent="0.2">
      <c r="B138" s="209" t="s">
        <v>191</v>
      </c>
      <c r="C138" s="209"/>
      <c r="D138" s="209">
        <v>0.3</v>
      </c>
    </row>
    <row r="139" spans="2:4" s="87" customFormat="1" ht="12.75" x14ac:dyDescent="0.2">
      <c r="B139" s="209" t="s">
        <v>192</v>
      </c>
      <c r="C139" s="209"/>
      <c r="D139" s="209">
        <v>0.4</v>
      </c>
    </row>
    <row r="140" spans="2:4" s="87" customFormat="1" ht="12.75" x14ac:dyDescent="0.2">
      <c r="B140" s="209" t="s">
        <v>193</v>
      </c>
      <c r="C140" s="209"/>
      <c r="D140" s="209">
        <v>0.93</v>
      </c>
    </row>
    <row r="141" spans="2:4" s="87" customFormat="1" ht="12.75" x14ac:dyDescent="0.2">
      <c r="B141" s="209" t="s">
        <v>194</v>
      </c>
      <c r="C141" s="209"/>
      <c r="D141" s="209">
        <v>3.5</v>
      </c>
    </row>
    <row r="142" spans="2:4" s="87" customFormat="1" ht="12.75" x14ac:dyDescent="0.2">
      <c r="B142" s="209" t="s">
        <v>195</v>
      </c>
      <c r="C142" s="209"/>
      <c r="D142" s="209">
        <v>2.8</v>
      </c>
    </row>
    <row r="143" spans="2:4" s="87" customFormat="1" ht="12.75" x14ac:dyDescent="0.2">
      <c r="B143" s="209" t="s">
        <v>196</v>
      </c>
      <c r="C143" s="209"/>
      <c r="D143" s="209">
        <v>2</v>
      </c>
    </row>
    <row r="144" spans="2:4" s="87" customFormat="1" ht="12.75" x14ac:dyDescent="0.2">
      <c r="B144" s="209" t="s">
        <v>197</v>
      </c>
      <c r="C144" s="209"/>
      <c r="D144" s="209">
        <v>2.5</v>
      </c>
    </row>
    <row r="145" spans="2:4" s="87" customFormat="1" ht="12.75" x14ac:dyDescent="0.2">
      <c r="B145" s="209" t="s">
        <v>198</v>
      </c>
      <c r="C145" s="209"/>
      <c r="D145" s="209">
        <v>2.2000000000000002</v>
      </c>
    </row>
    <row r="146" spans="2:4" s="87" customFormat="1" ht="12.75" x14ac:dyDescent="0.2">
      <c r="B146" s="209" t="s">
        <v>199</v>
      </c>
      <c r="C146" s="209"/>
      <c r="D146" s="209">
        <v>1.5</v>
      </c>
    </row>
    <row r="147" spans="2:4" s="87" customFormat="1" ht="12.75" x14ac:dyDescent="0.2">
      <c r="B147" s="209" t="s">
        <v>200</v>
      </c>
      <c r="C147" s="209"/>
      <c r="D147" s="209">
        <v>2</v>
      </c>
    </row>
    <row r="148" spans="2:4" s="87" customFormat="1" ht="12.75" x14ac:dyDescent="0.2">
      <c r="B148" s="209" t="s">
        <v>201</v>
      </c>
      <c r="C148" s="209"/>
      <c r="D148" s="209">
        <v>0.6</v>
      </c>
    </row>
    <row r="149" spans="2:4" s="87" customFormat="1" ht="12.75" x14ac:dyDescent="0.2">
      <c r="B149" s="209" t="s">
        <v>202</v>
      </c>
      <c r="C149" s="209"/>
      <c r="D149" s="209">
        <v>2.2000000000000002</v>
      </c>
    </row>
    <row r="150" spans="2:4" s="87" customFormat="1" ht="12.75" x14ac:dyDescent="0.2">
      <c r="B150" s="209" t="s">
        <v>203</v>
      </c>
      <c r="C150" s="209"/>
      <c r="D150" s="209">
        <v>0.06</v>
      </c>
    </row>
    <row r="151" spans="2:4" s="87" customFormat="1" ht="12.75" x14ac:dyDescent="0.2">
      <c r="B151" s="209" t="s">
        <v>204</v>
      </c>
      <c r="C151" s="209"/>
      <c r="D151" s="209">
        <v>0.12</v>
      </c>
    </row>
    <row r="152" spans="2:4" s="87" customFormat="1" ht="12.75" x14ac:dyDescent="0.2">
      <c r="B152" s="209" t="s">
        <v>205</v>
      </c>
      <c r="C152" s="209"/>
      <c r="D152" s="209">
        <v>0.23</v>
      </c>
    </row>
    <row r="153" spans="2:4" s="87" customFormat="1" ht="12.75" x14ac:dyDescent="0.2">
      <c r="B153" s="209" t="s">
        <v>206</v>
      </c>
      <c r="C153" s="209"/>
      <c r="D153" s="209">
        <v>0.7</v>
      </c>
    </row>
    <row r="154" spans="2:4" s="87" customFormat="1" ht="12.75" x14ac:dyDescent="0.2">
      <c r="B154" s="209" t="s">
        <v>207</v>
      </c>
      <c r="C154" s="209"/>
      <c r="D154" s="209">
        <v>0.3</v>
      </c>
    </row>
    <row r="155" spans="2:4" s="87" customFormat="1" ht="12.75" x14ac:dyDescent="0.2">
      <c r="B155" s="209" t="s">
        <v>208</v>
      </c>
      <c r="C155" s="209"/>
      <c r="D155" s="209">
        <v>0.7</v>
      </c>
    </row>
    <row r="156" spans="2:4" s="87" customFormat="1" ht="12.75" x14ac:dyDescent="0.2">
      <c r="B156" s="209" t="s">
        <v>209</v>
      </c>
      <c r="C156" s="209"/>
      <c r="D156" s="209">
        <v>0.25</v>
      </c>
    </row>
    <row r="157" spans="2:4" s="87" customFormat="1" ht="12.75" x14ac:dyDescent="0.2">
      <c r="B157" s="209" t="s">
        <v>210</v>
      </c>
      <c r="C157" s="209"/>
      <c r="D157" s="209">
        <v>0.65</v>
      </c>
    </row>
    <row r="158" spans="2:4" s="87" customFormat="1" ht="12.75" x14ac:dyDescent="0.2">
      <c r="B158" s="209" t="s">
        <v>211</v>
      </c>
      <c r="C158" s="209"/>
      <c r="D158" s="209">
        <v>0.9</v>
      </c>
    </row>
    <row r="159" spans="2:4" s="87" customFormat="1" ht="12.75" x14ac:dyDescent="0.2">
      <c r="B159" s="209" t="s">
        <v>212</v>
      </c>
      <c r="C159" s="209"/>
      <c r="D159" s="209">
        <v>0.8</v>
      </c>
    </row>
    <row r="160" spans="2:4" s="87" customFormat="1" ht="12.75" x14ac:dyDescent="0.2">
      <c r="B160" s="209" t="s">
        <v>213</v>
      </c>
      <c r="C160" s="209"/>
      <c r="D160" s="209">
        <v>1</v>
      </c>
    </row>
    <row r="161" spans="2:4" s="87" customFormat="1" ht="12.75" x14ac:dyDescent="0.2">
      <c r="B161" s="209" t="s">
        <v>214</v>
      </c>
      <c r="C161" s="209"/>
      <c r="D161" s="209">
        <v>1.4</v>
      </c>
    </row>
    <row r="162" spans="2:4" s="87" customFormat="1" ht="12.75" x14ac:dyDescent="0.2">
      <c r="B162" s="209" t="s">
        <v>215</v>
      </c>
      <c r="C162" s="209"/>
      <c r="D162" s="209">
        <v>1.2</v>
      </c>
    </row>
    <row r="163" spans="2:4" s="87" customFormat="1" ht="12.75" x14ac:dyDescent="0.2">
      <c r="B163" s="209" t="s">
        <v>216</v>
      </c>
      <c r="C163" s="209"/>
      <c r="D163" s="209">
        <v>1</v>
      </c>
    </row>
    <row r="164" spans="2:4" s="87" customFormat="1" ht="12.75" x14ac:dyDescent="0.2">
      <c r="B164" s="209" t="s">
        <v>217</v>
      </c>
      <c r="C164" s="209"/>
      <c r="D164" s="209">
        <v>2.5000000000000001E-2</v>
      </c>
    </row>
    <row r="165" spans="2:4" s="87" customFormat="1" ht="12.75" x14ac:dyDescent="0.2">
      <c r="B165" s="209" t="s">
        <v>218</v>
      </c>
      <c r="C165" s="209"/>
      <c r="D165" s="209">
        <v>1.7000000000000001E-2</v>
      </c>
    </row>
    <row r="166" spans="2:4" s="87" customFormat="1" ht="12.75" x14ac:dyDescent="0.2">
      <c r="B166" s="209" t="s">
        <v>219</v>
      </c>
      <c r="C166" s="209"/>
      <c r="D166" s="209">
        <v>8.9999999999999993E-3</v>
      </c>
    </row>
    <row r="167" spans="2:4" s="87" customFormat="1" ht="12.75" x14ac:dyDescent="0.2">
      <c r="B167" s="209" t="s">
        <v>220</v>
      </c>
      <c r="C167" s="209"/>
      <c r="D167" s="209">
        <v>5.4999999999999997E-3</v>
      </c>
    </row>
    <row r="168" spans="2:4" s="87" customFormat="1" ht="12.75" x14ac:dyDescent="0.2">
      <c r="B168" s="209" t="s">
        <v>221</v>
      </c>
      <c r="C168" s="209"/>
      <c r="D168" s="209">
        <v>1.4E-2</v>
      </c>
    </row>
    <row r="169" spans="2:4" s="87" customFormat="1" ht="12.75" x14ac:dyDescent="0.2">
      <c r="B169" s="209" t="s">
        <v>222</v>
      </c>
      <c r="C169" s="209"/>
      <c r="D169" s="209">
        <v>0.2</v>
      </c>
    </row>
    <row r="170" spans="2:4" s="87" customFormat="1" ht="12.75" x14ac:dyDescent="0.2">
      <c r="B170" s="209" t="s">
        <v>223</v>
      </c>
      <c r="C170" s="209"/>
      <c r="D170" s="209">
        <v>0.21</v>
      </c>
    </row>
    <row r="171" spans="2:4" s="87" customFormat="1" ht="12.75" x14ac:dyDescent="0.2">
      <c r="B171" s="209" t="s">
        <v>224</v>
      </c>
      <c r="C171" s="209"/>
      <c r="D171" s="209">
        <v>0.23</v>
      </c>
    </row>
    <row r="172" spans="2:4" s="87" customFormat="1" ht="12.75" x14ac:dyDescent="0.2">
      <c r="B172" s="209" t="s">
        <v>225</v>
      </c>
      <c r="C172" s="209"/>
      <c r="D172" s="209">
        <v>0.18</v>
      </c>
    </row>
    <row r="173" spans="2:4" s="87" customFormat="1" ht="12.75" x14ac:dyDescent="0.2">
      <c r="B173" s="209" t="s">
        <v>226</v>
      </c>
      <c r="C173" s="209"/>
      <c r="D173" s="209">
        <v>0.14000000000000001</v>
      </c>
    </row>
    <row r="174" spans="2:4" s="87" customFormat="1" ht="12.75" x14ac:dyDescent="0.2">
      <c r="B174" s="209" t="s">
        <v>227</v>
      </c>
      <c r="C174" s="209"/>
      <c r="D174" s="209">
        <v>0.4</v>
      </c>
    </row>
    <row r="175" spans="2:4" s="87" customFormat="1" ht="12.75" x14ac:dyDescent="0.2">
      <c r="B175" s="209" t="s">
        <v>228</v>
      </c>
      <c r="C175" s="209"/>
      <c r="D175" s="209">
        <v>0.32</v>
      </c>
    </row>
    <row r="176" spans="2:4" s="87" customFormat="1" ht="12.75" x14ac:dyDescent="0.2">
      <c r="B176" s="209" t="s">
        <v>229</v>
      </c>
      <c r="C176" s="209"/>
      <c r="D176" s="209">
        <v>0.18</v>
      </c>
    </row>
    <row r="177" spans="2:4" s="87" customFormat="1" ht="12.75" x14ac:dyDescent="0.2">
      <c r="B177" s="209" t="s">
        <v>230</v>
      </c>
      <c r="C177" s="209"/>
      <c r="D177" s="209">
        <v>0.3</v>
      </c>
    </row>
    <row r="178" spans="2:4" s="87" customFormat="1" ht="12.75" x14ac:dyDescent="0.2">
      <c r="B178" s="209" t="s">
        <v>231</v>
      </c>
      <c r="C178" s="209"/>
      <c r="D178" s="209">
        <v>0.3</v>
      </c>
    </row>
    <row r="179" spans="2:4" s="87" customFormat="1" ht="12.75" x14ac:dyDescent="0.2">
      <c r="B179" s="209" t="s">
        <v>232</v>
      </c>
      <c r="C179" s="209"/>
      <c r="D179" s="209">
        <v>0.22</v>
      </c>
    </row>
    <row r="180" spans="2:4" s="87" customFormat="1" ht="12.75" x14ac:dyDescent="0.2">
      <c r="B180" s="209" t="s">
        <v>233</v>
      </c>
      <c r="C180" s="209"/>
      <c r="D180" s="209">
        <v>0.2</v>
      </c>
    </row>
    <row r="181" spans="2:4" s="87" customFormat="1" ht="12.75" x14ac:dyDescent="0.2">
      <c r="B181" s="209" t="s">
        <v>234</v>
      </c>
      <c r="C181" s="209"/>
      <c r="D181" s="209">
        <v>0.18</v>
      </c>
    </row>
    <row r="182" spans="2:4" s="87" customFormat="1" ht="12.75" x14ac:dyDescent="0.2">
      <c r="B182" s="209" t="s">
        <v>235</v>
      </c>
      <c r="C182" s="209"/>
      <c r="D182" s="209">
        <v>0.25</v>
      </c>
    </row>
    <row r="183" spans="2:4" s="87" customFormat="1" ht="12.75" x14ac:dyDescent="0.2">
      <c r="B183" s="209" t="s">
        <v>236</v>
      </c>
      <c r="C183" s="209"/>
      <c r="D183" s="209">
        <v>0.25</v>
      </c>
    </row>
    <row r="184" spans="2:4" s="87" customFormat="1" ht="12.75" x14ac:dyDescent="0.2">
      <c r="B184" s="209" t="s">
        <v>237</v>
      </c>
      <c r="C184" s="209"/>
      <c r="D184" s="209">
        <v>0.23</v>
      </c>
    </row>
    <row r="185" spans="2:4" s="87" customFormat="1" ht="12.75" x14ac:dyDescent="0.2">
      <c r="B185" s="209" t="s">
        <v>238</v>
      </c>
      <c r="C185" s="209"/>
      <c r="D185" s="209">
        <v>0.25</v>
      </c>
    </row>
    <row r="186" spans="2:4" s="87" customFormat="1" ht="12.75" x14ac:dyDescent="0.2">
      <c r="B186" s="209" t="s">
        <v>239</v>
      </c>
      <c r="C186" s="209"/>
      <c r="D186" s="209">
        <v>0.35</v>
      </c>
    </row>
    <row r="187" spans="2:4" s="87" customFormat="1" ht="12.75" x14ac:dyDescent="0.2">
      <c r="B187" s="209" t="s">
        <v>240</v>
      </c>
      <c r="C187" s="209"/>
      <c r="D187" s="209">
        <v>0.13</v>
      </c>
    </row>
    <row r="188" spans="2:4" s="87" customFormat="1" ht="12.75" x14ac:dyDescent="0.2">
      <c r="B188" s="209" t="s">
        <v>241</v>
      </c>
      <c r="C188" s="209"/>
      <c r="D188" s="209">
        <v>0.24</v>
      </c>
    </row>
    <row r="189" spans="2:4" s="87" customFormat="1" ht="12.75" x14ac:dyDescent="0.2">
      <c r="B189" s="209" t="s">
        <v>242</v>
      </c>
      <c r="C189" s="209"/>
      <c r="D189" s="209">
        <v>0.23</v>
      </c>
    </row>
    <row r="190" spans="2:4" s="87" customFormat="1" ht="12.75" x14ac:dyDescent="0.2">
      <c r="B190" s="209" t="s">
        <v>243</v>
      </c>
      <c r="C190" s="209"/>
      <c r="D190" s="209">
        <v>0.04</v>
      </c>
    </row>
    <row r="191" spans="2:4" s="87" customFormat="1" ht="12.75" x14ac:dyDescent="0.2">
      <c r="B191" s="209" t="s">
        <v>244</v>
      </c>
      <c r="C191" s="209"/>
      <c r="D191" s="209">
        <v>0.24</v>
      </c>
    </row>
    <row r="192" spans="2:4" s="87" customFormat="1" ht="12.75" x14ac:dyDescent="0.2">
      <c r="B192" s="209" t="s">
        <v>245</v>
      </c>
      <c r="C192" s="209"/>
      <c r="D192" s="209">
        <v>0.19</v>
      </c>
    </row>
    <row r="193" spans="2:4" s="87" customFormat="1" ht="12.75" x14ac:dyDescent="0.2">
      <c r="B193" s="209" t="s">
        <v>246</v>
      </c>
      <c r="C193" s="209"/>
      <c r="D193" s="209">
        <v>0.13</v>
      </c>
    </row>
    <row r="194" spans="2:4" s="87" customFormat="1" ht="12.75" x14ac:dyDescent="0.2">
      <c r="B194" s="209" t="s">
        <v>247</v>
      </c>
      <c r="C194" s="209"/>
      <c r="D194" s="209">
        <v>0.12</v>
      </c>
    </row>
    <row r="195" spans="2:4" s="87" customFormat="1" ht="12.75" x14ac:dyDescent="0.2">
      <c r="B195" s="209" t="s">
        <v>248</v>
      </c>
      <c r="C195" s="209"/>
      <c r="D195" s="209">
        <v>0.23</v>
      </c>
    </row>
    <row r="196" spans="2:4" s="87" customFormat="1" ht="12.75" x14ac:dyDescent="0.2">
      <c r="B196" s="209" t="s">
        <v>249</v>
      </c>
      <c r="C196" s="209"/>
      <c r="D196" s="209">
        <v>0.3</v>
      </c>
    </row>
    <row r="197" spans="2:4" s="87" customFormat="1" ht="12.75" x14ac:dyDescent="0.2">
      <c r="B197" s="209" t="s">
        <v>250</v>
      </c>
      <c r="C197" s="209"/>
      <c r="D197" s="209">
        <v>0.12</v>
      </c>
    </row>
    <row r="198" spans="2:4" s="87" customFormat="1" ht="12.75" x14ac:dyDescent="0.2">
      <c r="B198" s="209" t="s">
        <v>251</v>
      </c>
      <c r="C198" s="209"/>
      <c r="D198" s="209">
        <v>0.12</v>
      </c>
    </row>
    <row r="199" spans="2:4" s="87" customFormat="1" ht="12.75" x14ac:dyDescent="0.2">
      <c r="B199" s="209" t="s">
        <v>252</v>
      </c>
      <c r="C199" s="209"/>
      <c r="D199" s="209">
        <v>0.05</v>
      </c>
    </row>
    <row r="200" spans="2:4" s="87" customFormat="1" ht="12.75" x14ac:dyDescent="0.2">
      <c r="B200" s="209" t="s">
        <v>253</v>
      </c>
      <c r="C200" s="209"/>
      <c r="D200" s="209">
        <v>0.06</v>
      </c>
    </row>
    <row r="201" spans="2:4" s="87" customFormat="1" ht="12.75" x14ac:dyDescent="0.2">
      <c r="B201" s="209" t="s">
        <v>254</v>
      </c>
      <c r="C201" s="209"/>
      <c r="D201" s="209">
        <v>0.7</v>
      </c>
    </row>
    <row r="202" spans="2:4" s="87" customFormat="1" ht="12.75" x14ac:dyDescent="0.2">
      <c r="B202" s="209" t="s">
        <v>255</v>
      </c>
      <c r="C202" s="209"/>
      <c r="D202" s="209">
        <v>0.13</v>
      </c>
    </row>
    <row r="203" spans="2:4" s="87" customFormat="1" ht="12.75" x14ac:dyDescent="0.2">
      <c r="B203" s="209" t="s">
        <v>256</v>
      </c>
      <c r="C203" s="209"/>
      <c r="D203" s="209">
        <v>0.23</v>
      </c>
    </row>
    <row r="204" spans="2:4" s="87" customFormat="1" ht="12.75" x14ac:dyDescent="0.2">
      <c r="B204" s="209" t="s">
        <v>257</v>
      </c>
      <c r="C204" s="209"/>
      <c r="D204" s="209">
        <v>0.9</v>
      </c>
    </row>
    <row r="205" spans="2:4" s="87" customFormat="1" ht="12.75" x14ac:dyDescent="0.2">
      <c r="B205" s="209" t="s">
        <v>258</v>
      </c>
      <c r="C205" s="209"/>
      <c r="D205" s="209">
        <v>1.4</v>
      </c>
    </row>
    <row r="206" spans="2:4" s="87" customFormat="1" ht="12.75" x14ac:dyDescent="0.2">
      <c r="B206" s="209" t="s">
        <v>259</v>
      </c>
      <c r="C206" s="209"/>
      <c r="D206" s="209">
        <v>0.17</v>
      </c>
    </row>
    <row r="207" spans="2:4" s="87" customFormat="1" ht="12.75" x14ac:dyDescent="0.2">
      <c r="B207" s="209" t="s">
        <v>260</v>
      </c>
      <c r="C207" s="209"/>
      <c r="D207" s="209">
        <v>0.1</v>
      </c>
    </row>
    <row r="208" spans="2:4" s="87" customFormat="1" ht="12.75" x14ac:dyDescent="0.2">
      <c r="B208" s="209" t="s">
        <v>261</v>
      </c>
      <c r="C208" s="209"/>
      <c r="D208" s="209">
        <v>7.0000000000000007E-2</v>
      </c>
    </row>
    <row r="209" spans="2:4" s="87" customFormat="1" ht="12.75" x14ac:dyDescent="0.2">
      <c r="B209" s="209" t="s">
        <v>262</v>
      </c>
      <c r="C209" s="209"/>
      <c r="D209" s="209">
        <v>0.17</v>
      </c>
    </row>
    <row r="210" spans="2:4" s="87" customFormat="1" ht="12.75" x14ac:dyDescent="0.2">
      <c r="B210" s="209" t="s">
        <v>263</v>
      </c>
      <c r="C210" s="209"/>
      <c r="D210" s="209">
        <v>0.81</v>
      </c>
    </row>
    <row r="211" spans="2:4" s="87" customFormat="1" ht="12.75" x14ac:dyDescent="0.2">
      <c r="B211" s="209" t="s">
        <v>264</v>
      </c>
      <c r="C211" s="209"/>
      <c r="D211" s="209">
        <v>0.87</v>
      </c>
    </row>
    <row r="212" spans="2:4" s="87" customFormat="1" ht="12.75" x14ac:dyDescent="0.2">
      <c r="B212" s="209" t="s">
        <v>265</v>
      </c>
      <c r="C212" s="209"/>
      <c r="D212" s="209">
        <v>0.64</v>
      </c>
    </row>
    <row r="213" spans="2:4" s="87" customFormat="1" ht="12.75" x14ac:dyDescent="0.2">
      <c r="B213" s="209" t="s">
        <v>266</v>
      </c>
      <c r="C213" s="209"/>
      <c r="D213" s="209">
        <v>0.57999999999999996</v>
      </c>
    </row>
    <row r="214" spans="2:4" s="87" customFormat="1" ht="12.75" x14ac:dyDescent="0.2">
      <c r="B214" s="209" t="s">
        <v>267</v>
      </c>
      <c r="C214" s="209"/>
      <c r="D214" s="209">
        <v>0.52</v>
      </c>
    </row>
    <row r="215" spans="2:4" s="87" customFormat="1" ht="12.75" x14ac:dyDescent="0.2">
      <c r="B215" s="209" t="s">
        <v>268</v>
      </c>
      <c r="C215" s="209"/>
      <c r="D215" s="209">
        <v>0.81</v>
      </c>
    </row>
    <row r="216" spans="2:4" s="87" customFormat="1" ht="12.75" x14ac:dyDescent="0.2">
      <c r="B216" s="209" t="s">
        <v>269</v>
      </c>
      <c r="C216" s="209"/>
      <c r="D216" s="209">
        <v>0.76</v>
      </c>
    </row>
    <row r="217" spans="2:4" s="87" customFormat="1" ht="12.75" x14ac:dyDescent="0.2">
      <c r="B217" s="210"/>
      <c r="C217" s="211"/>
    </row>
    <row r="218" spans="2:4" s="87" customFormat="1" ht="12.75" x14ac:dyDescent="0.2">
      <c r="B218" s="209" t="s">
        <v>279</v>
      </c>
      <c r="C218" s="209"/>
      <c r="D218" s="209">
        <v>1.32</v>
      </c>
    </row>
    <row r="219" spans="2:4" s="87" customFormat="1" ht="12.75" x14ac:dyDescent="0.2">
      <c r="B219" s="209" t="s">
        <v>280</v>
      </c>
      <c r="C219" s="209"/>
      <c r="D219" s="209">
        <v>2.35</v>
      </c>
    </row>
    <row r="220" spans="2:4" s="87" customFormat="1" ht="12.75" x14ac:dyDescent="0.2">
      <c r="B220" s="209" t="s">
        <v>281</v>
      </c>
      <c r="C220" s="209"/>
      <c r="D220" s="209">
        <v>1.24</v>
      </c>
    </row>
    <row r="221" spans="2:4" s="87" customFormat="1" ht="12.75" x14ac:dyDescent="0.2">
      <c r="B221" s="209" t="s">
        <v>282</v>
      </c>
      <c r="C221" s="209"/>
      <c r="D221" s="209">
        <v>1.34</v>
      </c>
    </row>
    <row r="222" spans="2:4" s="87" customFormat="1" ht="12.75" x14ac:dyDescent="0.2">
      <c r="B222" s="209" t="s">
        <v>283</v>
      </c>
      <c r="C222" s="209"/>
      <c r="D222" s="209">
        <v>2.59</v>
      </c>
    </row>
    <row r="223" spans="2:4" s="87" customFormat="1" ht="12.75" x14ac:dyDescent="0.2">
      <c r="B223" s="209" t="s">
        <v>284</v>
      </c>
      <c r="C223" s="209"/>
      <c r="D223" s="209">
        <v>1.24</v>
      </c>
    </row>
    <row r="224" spans="2:4" s="87" customFormat="1" ht="12.75" x14ac:dyDescent="0.2">
      <c r="B224" s="209" t="s">
        <v>296</v>
      </c>
      <c r="C224" s="209"/>
      <c r="D224" s="209">
        <v>0.88</v>
      </c>
    </row>
    <row r="225" spans="2:4" s="87" customFormat="1" ht="12.75" x14ac:dyDescent="0.2">
      <c r="B225" s="209" t="s">
        <v>285</v>
      </c>
      <c r="C225" s="209"/>
      <c r="D225" s="209">
        <v>2.59</v>
      </c>
    </row>
    <row r="226" spans="2:4" s="87" customFormat="1" ht="12.75" x14ac:dyDescent="0.2">
      <c r="B226" s="209" t="s">
        <v>286</v>
      </c>
      <c r="C226" s="209"/>
      <c r="D226" s="209">
        <v>1.24</v>
      </c>
    </row>
    <row r="227" spans="2:4" s="87" customFormat="1" ht="12.75" x14ac:dyDescent="0.2">
      <c r="B227" s="209" t="s">
        <v>287</v>
      </c>
      <c r="C227" s="209"/>
      <c r="D227" s="209">
        <v>1.63</v>
      </c>
    </row>
    <row r="228" spans="2:4" s="87" customFormat="1" ht="12.75" x14ac:dyDescent="0.2">
      <c r="B228" s="209" t="s">
        <v>288</v>
      </c>
      <c r="C228" s="209"/>
      <c r="D228" s="209">
        <v>2.59</v>
      </c>
    </row>
    <row r="229" spans="2:4" s="87" customFormat="1" ht="12.75" x14ac:dyDescent="0.2">
      <c r="B229" s="209" t="s">
        <v>289</v>
      </c>
      <c r="C229" s="209"/>
      <c r="D229" s="209">
        <v>1.63</v>
      </c>
    </row>
    <row r="230" spans="2:4" s="87" customFormat="1" ht="12.75" x14ac:dyDescent="0.2">
      <c r="B230" s="209" t="s">
        <v>290</v>
      </c>
      <c r="C230" s="209"/>
      <c r="D230" s="209">
        <v>2.59</v>
      </c>
    </row>
    <row r="231" spans="2:4" s="87" customFormat="1" ht="12.75" x14ac:dyDescent="0.2">
      <c r="B231" s="209" t="s">
        <v>291</v>
      </c>
      <c r="C231" s="209"/>
      <c r="D231" s="209">
        <v>0.88</v>
      </c>
    </row>
    <row r="232" spans="2:4" s="87" customFormat="1" ht="12.75" x14ac:dyDescent="0.2">
      <c r="B232" s="209" t="s">
        <v>292</v>
      </c>
      <c r="C232" s="209"/>
      <c r="D232" s="209">
        <v>1.03</v>
      </c>
    </row>
    <row r="233" spans="2:4" s="87" customFormat="1" ht="12.75" x14ac:dyDescent="0.2">
      <c r="B233" s="209" t="s">
        <v>293</v>
      </c>
      <c r="C233" s="209"/>
      <c r="D233" s="209">
        <v>0.92</v>
      </c>
    </row>
    <row r="234" spans="2:4" s="87" customFormat="1" ht="12.75" x14ac:dyDescent="0.2">
      <c r="B234" s="209" t="s">
        <v>294</v>
      </c>
      <c r="C234" s="209"/>
      <c r="D234" s="209">
        <v>0.88</v>
      </c>
    </row>
    <row r="235" spans="2:4" s="87" customFormat="1" ht="12.75" x14ac:dyDescent="0.2">
      <c r="B235" s="209" t="s">
        <v>295</v>
      </c>
      <c r="C235" s="209"/>
      <c r="D235" s="209">
        <v>2.59</v>
      </c>
    </row>
    <row r="236" spans="2:4" s="87" customFormat="1" ht="12.75" x14ac:dyDescent="0.2">
      <c r="B236" s="210"/>
      <c r="C236" s="211"/>
    </row>
    <row r="237" spans="2:4" s="87" customFormat="1" ht="12.75" x14ac:dyDescent="0.2">
      <c r="B237" s="209" t="s">
        <v>298</v>
      </c>
      <c r="C237" s="209"/>
      <c r="D237" s="209">
        <v>4.8</v>
      </c>
    </row>
    <row r="238" spans="2:4" s="87" customFormat="1" ht="12.75" x14ac:dyDescent="0.2">
      <c r="B238" s="209" t="s">
        <v>297</v>
      </c>
      <c r="C238" s="209"/>
      <c r="D238" s="209">
        <v>2.7</v>
      </c>
    </row>
    <row r="239" spans="2:4" s="87" customFormat="1" ht="12.75" x14ac:dyDescent="0.2">
      <c r="B239" s="209" t="s">
        <v>299</v>
      </c>
      <c r="C239" s="209"/>
      <c r="D239" s="209">
        <v>1.8</v>
      </c>
    </row>
    <row r="240" spans="2:4" s="87" customFormat="1" ht="12.75" x14ac:dyDescent="0.2">
      <c r="B240" s="209" t="s">
        <v>300</v>
      </c>
      <c r="C240" s="209"/>
      <c r="D240" s="209">
        <v>2.6</v>
      </c>
    </row>
    <row r="241" spans="2:4" s="87" customFormat="1" ht="12.75" x14ac:dyDescent="0.2">
      <c r="B241" s="209" t="s">
        <v>301</v>
      </c>
      <c r="C241" s="209"/>
      <c r="D241" s="209">
        <v>1.7</v>
      </c>
    </row>
    <row r="242" spans="2:4" s="87" customFormat="1" ht="12.75" x14ac:dyDescent="0.2">
      <c r="B242" s="209" t="s">
        <v>302</v>
      </c>
      <c r="C242" s="209"/>
      <c r="D242" s="209">
        <v>2</v>
      </c>
    </row>
    <row r="243" spans="2:4" s="87" customFormat="1" ht="12.75" x14ac:dyDescent="0.2">
      <c r="B243" s="209" t="s">
        <v>303</v>
      </c>
      <c r="C243" s="209"/>
      <c r="D243" s="209">
        <v>1.4</v>
      </c>
    </row>
    <row r="244" spans="2:4" s="87" customFormat="1" ht="12.75" x14ac:dyDescent="0.2">
      <c r="B244" s="209" t="s">
        <v>304</v>
      </c>
      <c r="C244" s="209"/>
      <c r="D244" s="209">
        <v>1.9</v>
      </c>
    </row>
    <row r="245" spans="2:4" s="87" customFormat="1" ht="12.75" x14ac:dyDescent="0.2">
      <c r="B245" s="209" t="s">
        <v>305</v>
      </c>
      <c r="C245" s="209"/>
      <c r="D245" s="209">
        <v>1.3</v>
      </c>
    </row>
    <row r="246" spans="2:4" s="87" customFormat="1" ht="12.75" x14ac:dyDescent="0.2">
      <c r="B246" s="209" t="s">
        <v>306</v>
      </c>
      <c r="C246" s="209"/>
      <c r="D246" s="209">
        <v>5.7</v>
      </c>
    </row>
    <row r="247" spans="2:4" s="87" customFormat="1" ht="12.75" x14ac:dyDescent="0.2">
      <c r="B247" s="209" t="s">
        <v>309</v>
      </c>
      <c r="C247" s="209"/>
      <c r="D247" s="209">
        <v>3.3</v>
      </c>
    </row>
    <row r="248" spans="2:4" s="87" customFormat="1" ht="12.75" x14ac:dyDescent="0.2">
      <c r="B248" s="209" t="s">
        <v>308</v>
      </c>
      <c r="C248" s="209"/>
      <c r="D248" s="209">
        <v>2.2999999999999998</v>
      </c>
    </row>
    <row r="249" spans="2:4" s="87" customFormat="1" ht="12.75" x14ac:dyDescent="0.2">
      <c r="B249" s="209" t="s">
        <v>307</v>
      </c>
      <c r="C249" s="209"/>
      <c r="D249" s="209">
        <v>3.2</v>
      </c>
    </row>
    <row r="250" spans="2:4" s="87" customFormat="1" ht="12.75" x14ac:dyDescent="0.2">
      <c r="B250" s="209" t="s">
        <v>310</v>
      </c>
      <c r="C250" s="209"/>
      <c r="D250" s="209">
        <v>2.1</v>
      </c>
    </row>
    <row r="251" spans="2:4" s="87" customFormat="1" ht="12.75" x14ac:dyDescent="0.2">
      <c r="B251" s="209" t="s">
        <v>311</v>
      </c>
      <c r="C251" s="209"/>
      <c r="D251" s="209">
        <v>2.5</v>
      </c>
    </row>
    <row r="252" spans="2:4" s="87" customFormat="1" ht="12.75" x14ac:dyDescent="0.2">
      <c r="B252" s="209" t="s">
        <v>312</v>
      </c>
      <c r="C252" s="209"/>
      <c r="D252" s="209">
        <v>2.8</v>
      </c>
    </row>
    <row r="253" spans="2:4" s="87" customFormat="1" ht="12.75" x14ac:dyDescent="0.2">
      <c r="B253" s="209" t="s">
        <v>313</v>
      </c>
      <c r="C253" s="209"/>
      <c r="D253" s="209">
        <v>2.4</v>
      </c>
    </row>
    <row r="254" spans="2:4" s="87" customFormat="1" ht="12.75" x14ac:dyDescent="0.2">
      <c r="B254" s="209" t="s">
        <v>314</v>
      </c>
      <c r="C254" s="209"/>
      <c r="D254" s="209">
        <v>1.7</v>
      </c>
    </row>
    <row r="255" spans="2:4" s="87" customFormat="1" ht="12.75" x14ac:dyDescent="0.2">
      <c r="B255" s="209" t="s">
        <v>315</v>
      </c>
      <c r="C255" s="209"/>
      <c r="D255" s="209">
        <v>2.4</v>
      </c>
    </row>
    <row r="256" spans="2:4" s="87" customFormat="1" ht="12.75" x14ac:dyDescent="0.2">
      <c r="B256" s="209" t="s">
        <v>316</v>
      </c>
      <c r="C256" s="209"/>
      <c r="D256" s="209">
        <v>3</v>
      </c>
    </row>
    <row r="257" spans="2:4" s="87" customFormat="1" ht="12.75" x14ac:dyDescent="0.2">
      <c r="B257" s="209" t="s">
        <v>317</v>
      </c>
      <c r="C257" s="209"/>
      <c r="D257" s="209">
        <v>1.4</v>
      </c>
    </row>
    <row r="258" spans="2:4" s="87" customFormat="1" ht="12.75" x14ac:dyDescent="0.2">
      <c r="B258" s="210"/>
      <c r="C258" s="211"/>
    </row>
    <row r="259" spans="2:4" s="87" customFormat="1" ht="12.75" x14ac:dyDescent="0.2">
      <c r="B259" s="210"/>
      <c r="C259" s="211"/>
    </row>
  </sheetData>
  <mergeCells count="42">
    <mergeCell ref="A1:H1"/>
    <mergeCell ref="A16:A17"/>
    <mergeCell ref="A35:A36"/>
    <mergeCell ref="B35:B36"/>
    <mergeCell ref="E19:F19"/>
    <mergeCell ref="B23:B24"/>
    <mergeCell ref="A23:A24"/>
    <mergeCell ref="C35:C36"/>
    <mergeCell ref="E18:F18"/>
    <mergeCell ref="E20:F20"/>
    <mergeCell ref="A21:G21"/>
    <mergeCell ref="A22:H22"/>
    <mergeCell ref="E36:F36"/>
    <mergeCell ref="A63:H63"/>
    <mergeCell ref="E57:F57"/>
    <mergeCell ref="E39:F39"/>
    <mergeCell ref="E54:F54"/>
    <mergeCell ref="E56:F56"/>
    <mergeCell ref="E58:F58"/>
    <mergeCell ref="A59:G59"/>
    <mergeCell ref="B54:B55"/>
    <mergeCell ref="C54:C55"/>
    <mergeCell ref="E55:F55"/>
    <mergeCell ref="A54:A55"/>
    <mergeCell ref="A61:G61"/>
    <mergeCell ref="A62:G62"/>
    <mergeCell ref="E38:F38"/>
    <mergeCell ref="E37:F37"/>
    <mergeCell ref="B2:H2"/>
    <mergeCell ref="A42:A43"/>
    <mergeCell ref="B42:B43"/>
    <mergeCell ref="C42:C43"/>
    <mergeCell ref="E16:F16"/>
    <mergeCell ref="E17:F17"/>
    <mergeCell ref="A40:G40"/>
    <mergeCell ref="A41:H41"/>
    <mergeCell ref="A3:H3"/>
    <mergeCell ref="A4:A5"/>
    <mergeCell ref="B4:B5"/>
    <mergeCell ref="C4:C5"/>
    <mergeCell ref="C23:C24"/>
    <mergeCell ref="E35:F35"/>
  </mergeCells>
  <conditionalFormatting sqref="A1:H5 A16:H24 A6:E15 G6:H15 A25:E34 A44:E53 A63:H63 A61 H61:H62 G25:H34 A35:H43 G44:H53 A54:H60">
    <cfRule type="expression" dxfId="143" priority="11">
      <formula>$J$2=0</formula>
    </cfRule>
    <cfRule type="expression" dxfId="142" priority="97">
      <formula>$J$1=1</formula>
    </cfRule>
  </conditionalFormatting>
  <conditionalFormatting sqref="F6">
    <cfRule type="expression" dxfId="141" priority="9">
      <formula>$J$2=0</formula>
    </cfRule>
    <cfRule type="expression" dxfId="140" priority="10">
      <formula>$J$1=1</formula>
    </cfRule>
  </conditionalFormatting>
  <conditionalFormatting sqref="F7:F15">
    <cfRule type="expression" dxfId="139" priority="7">
      <formula>$J$2=0</formula>
    </cfRule>
    <cfRule type="expression" dxfId="138" priority="8">
      <formula>$J$1=1</formula>
    </cfRule>
  </conditionalFormatting>
  <conditionalFormatting sqref="F25:F34">
    <cfRule type="expression" dxfId="137" priority="5">
      <formula>$J$2=0</formula>
    </cfRule>
    <cfRule type="expression" dxfId="136" priority="6">
      <formula>$J$1=1</formula>
    </cfRule>
  </conditionalFormatting>
  <conditionalFormatting sqref="F44:F53">
    <cfRule type="expression" dxfId="135" priority="3">
      <formula>$J$2=0</formula>
    </cfRule>
    <cfRule type="expression" dxfId="134" priority="4">
      <formula>$J$1=1</formula>
    </cfRule>
  </conditionalFormatting>
  <conditionalFormatting sqref="A62">
    <cfRule type="expression" dxfId="133" priority="1">
      <formula>$J$2=0</formula>
    </cfRule>
    <cfRule type="expression" dxfId="132" priority="2">
      <formula>$J$1=1</formula>
    </cfRule>
  </conditionalFormatting>
  <dataValidations count="4">
    <dataValidation type="whole" allowBlank="1" showInputMessage="1" showErrorMessage="1" errorTitle="KĻŪDA" error="Tikai veseli skaitļi robežās no 0 līdz 1000" sqref="D6:D15 D25:D34 D44:D53">
      <formula1>0</formula1>
      <formula2>1000</formula2>
    </dataValidation>
    <dataValidation type="decimal" allowBlank="1" showErrorMessage="1" errorTitle="KĻŪDA" error="Tikai skaitļi robežās no 0 līdz 100000" sqref="E6:E15 E25:E34 E44:E53 D37:D39 D18:D20 D56:D58">
      <formula1>0</formula1>
      <formula2>100000</formula2>
    </dataValidation>
    <dataValidation type="list" errorStyle="warning" allowBlank="1" showErrorMessage="1" errorTitle="PASKAIDROJUMS" error="Ievadot ne no izvēles materiālu ir jāievada arī manuāli U vērtība F kolonnā" sqref="C6:C15 C44:C53 C25:C34">
      <formula1>$B$100:$B$257</formula1>
    </dataValidation>
    <dataValidation type="list" allowBlank="1" showInputMessage="1" showErrorMessage="1" sqref="J6:J15 J25:J34 J44:J53">
      <formula1>$K$68:$K$73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97" orientation="landscape" r:id="rId1"/>
  <headerFooter>
    <evenFooter>&amp;C&amp;"Times New Roman,Regular"&amp;12 14</evenFooter>
  </headerFooter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77111117893"/>
  </sheetPr>
  <dimension ref="A1:P83"/>
  <sheetViews>
    <sheetView view="pageBreakPreview" zoomScaleNormal="90" zoomScaleSheetLayoutView="100" zoomScalePageLayoutView="60" workbookViewId="0">
      <selection activeCell="B84" sqref="B84"/>
    </sheetView>
  </sheetViews>
  <sheetFormatPr defaultRowHeight="15.75" x14ac:dyDescent="0.25"/>
  <cols>
    <col min="1" max="1" width="6.5703125" style="17" customWidth="1"/>
    <col min="2" max="2" width="20.5703125" style="17" customWidth="1"/>
    <col min="3" max="5" width="13.28515625" style="17" customWidth="1"/>
    <col min="6" max="6" width="14.7109375" style="17" customWidth="1"/>
    <col min="7" max="11" width="13.28515625" style="17" customWidth="1"/>
    <col min="12" max="12" width="13.5703125" style="17" customWidth="1"/>
    <col min="13" max="13" width="10.85546875" style="17" customWidth="1"/>
    <col min="14" max="14" width="14.42578125" style="17" customWidth="1"/>
    <col min="15" max="16384" width="9.140625" style="17"/>
  </cols>
  <sheetData>
    <row r="1" spans="1:16" ht="15.75" customHeight="1" x14ac:dyDescent="0.25">
      <c r="A1" s="367" t="s">
        <v>327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21"/>
      <c r="M1" s="76">
        <f>SATURS!$D$3</f>
        <v>0</v>
      </c>
    </row>
    <row r="2" spans="1:16" ht="15.75" customHeight="1" x14ac:dyDescent="0.25">
      <c r="A2" s="71" t="s">
        <v>127</v>
      </c>
      <c r="B2" s="132" t="s">
        <v>133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73">
        <f>SATURS!$D$5</f>
        <v>1</v>
      </c>
    </row>
    <row r="3" spans="1:16" ht="15.75" customHeight="1" x14ac:dyDescent="0.25">
      <c r="A3" s="3" t="s">
        <v>328</v>
      </c>
    </row>
    <row r="4" spans="1:16" s="24" customFormat="1" ht="39.75" x14ac:dyDescent="0.25">
      <c r="A4" s="380" t="s">
        <v>27</v>
      </c>
      <c r="B4" s="380" t="s">
        <v>89</v>
      </c>
      <c r="C4" s="380"/>
      <c r="D4" s="380"/>
      <c r="E4" s="138" t="s">
        <v>91</v>
      </c>
      <c r="F4" s="138" t="s">
        <v>360</v>
      </c>
      <c r="G4" s="138" t="s">
        <v>98</v>
      </c>
      <c r="H4" s="138" t="s">
        <v>99</v>
      </c>
      <c r="I4" s="113" t="s">
        <v>125</v>
      </c>
      <c r="J4" s="114" t="s">
        <v>100</v>
      </c>
      <c r="K4" s="138" t="s">
        <v>145</v>
      </c>
      <c r="L4" s="25"/>
      <c r="M4" s="43"/>
    </row>
    <row r="5" spans="1:16" s="16" customFormat="1" x14ac:dyDescent="0.25">
      <c r="A5" s="380"/>
      <c r="B5" s="380"/>
      <c r="C5" s="380"/>
      <c r="D5" s="380"/>
      <c r="E5" s="105" t="s">
        <v>140</v>
      </c>
      <c r="F5" s="105" t="s">
        <v>128</v>
      </c>
      <c r="G5" s="106" t="s">
        <v>58</v>
      </c>
      <c r="H5" s="144"/>
      <c r="I5" s="105" t="s">
        <v>68</v>
      </c>
      <c r="J5" s="144" t="s">
        <v>62</v>
      </c>
      <c r="K5" s="105" t="s">
        <v>35</v>
      </c>
    </row>
    <row r="6" spans="1:16" ht="15.75" customHeight="1" x14ac:dyDescent="0.25">
      <c r="A6" s="372" t="s">
        <v>101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M6" s="131"/>
    </row>
    <row r="7" spans="1:16" ht="15.75" customHeight="1" x14ac:dyDescent="0.25">
      <c r="A7" s="180"/>
      <c r="B7" s="368" t="str">
        <f>CONCATENATE('2'!B21,", režīms 1**")</f>
        <v>1. ZONA, režīms 1**</v>
      </c>
      <c r="C7" s="368"/>
      <c r="D7" s="368"/>
      <c r="E7" s="150" t="str">
        <f>IF(SATURS!$C$12="","",SUM('2'!$F$21:$F$23))</f>
        <v/>
      </c>
      <c r="F7" s="151" t="str">
        <f>IF(SATURS!$C$12="","",'2'!$G$21-'2'!$H$21)</f>
        <v/>
      </c>
      <c r="G7" s="151" t="str">
        <f>IF(SATURS!$C$12="","",'2'!$J$21)</f>
        <v/>
      </c>
      <c r="H7" s="220"/>
      <c r="I7" s="182"/>
      <c r="J7" s="225" t="str">
        <f t="shared" ref="J7:J12" si="0">IF(ISNUMBER(E7*G7*0.34),E7*G7*0.34,"")</f>
        <v/>
      </c>
      <c r="K7" s="183"/>
      <c r="L7" s="224">
        <f t="shared" ref="L7:L12" si="1">IF(ISNUMBER(I7*J7*F7),I7*J7*F7,0)</f>
        <v>0</v>
      </c>
      <c r="M7" s="147"/>
      <c r="P7" s="64"/>
    </row>
    <row r="8" spans="1:16" ht="15.75" customHeight="1" x14ac:dyDescent="0.25">
      <c r="A8" s="180"/>
      <c r="B8" s="368" t="str">
        <f>CONCATENATE('2'!B21,", režīms 2**")</f>
        <v>1. ZONA, režīms 2**</v>
      </c>
      <c r="C8" s="368"/>
      <c r="D8" s="368"/>
      <c r="E8" s="150" t="str">
        <f>IF(SATURS!$C$12="","",SUM('2'!$F$21:$F$23))</f>
        <v/>
      </c>
      <c r="F8" s="151" t="str">
        <f>IF(SATURS!$C$12="","",'2'!$G$21-'2'!$H$21)</f>
        <v/>
      </c>
      <c r="G8" s="151" t="str">
        <f>IF(SATURS!$C$12="","",'2'!$J$21)</f>
        <v/>
      </c>
      <c r="H8" s="220"/>
      <c r="I8" s="225" t="str">
        <f>IF(SATURS!$C$12="","",SATURS!$C$11*24-I7)</f>
        <v/>
      </c>
      <c r="J8" s="225" t="str">
        <f t="shared" si="0"/>
        <v/>
      </c>
      <c r="K8" s="183"/>
      <c r="L8" s="224">
        <f t="shared" si="1"/>
        <v>0</v>
      </c>
      <c r="M8" s="64"/>
      <c r="O8" s="64"/>
      <c r="P8" s="64"/>
    </row>
    <row r="9" spans="1:16" ht="15.75" customHeight="1" x14ac:dyDescent="0.25">
      <c r="A9" s="180"/>
      <c r="B9" s="368" t="str">
        <f>CONCATENATE('2'!B24,", režīms 1**")</f>
        <v>2. ZONA, režīms 1**</v>
      </c>
      <c r="C9" s="368"/>
      <c r="D9" s="368"/>
      <c r="E9" s="150" t="str">
        <f>IF(SATURS!$C$12="","",SUM('2'!$F$24:$F$26))</f>
        <v/>
      </c>
      <c r="F9" s="151" t="str">
        <f>IF(SATURS!$C$12="","",'2'!$G$24-'2'!$H$24)</f>
        <v/>
      </c>
      <c r="G9" s="151" t="str">
        <f>IF(SATURS!$C$12="","",'2'!$J$24)</f>
        <v/>
      </c>
      <c r="H9" s="220"/>
      <c r="I9" s="182"/>
      <c r="J9" s="225" t="str">
        <f t="shared" si="0"/>
        <v/>
      </c>
      <c r="K9" s="183"/>
      <c r="L9" s="224">
        <f t="shared" si="1"/>
        <v>0</v>
      </c>
      <c r="M9" s="64"/>
      <c r="P9" s="64"/>
    </row>
    <row r="10" spans="1:16" ht="15.75" customHeight="1" x14ac:dyDescent="0.25">
      <c r="A10" s="180"/>
      <c r="B10" s="368" t="str">
        <f>CONCATENATE('2'!B24,", režīms 2**")</f>
        <v>2. ZONA, režīms 2**</v>
      </c>
      <c r="C10" s="368"/>
      <c r="D10" s="368"/>
      <c r="E10" s="150" t="str">
        <f>IF(SATURS!$C$12="","",SUM('2'!$F$24:$F$26))</f>
        <v/>
      </c>
      <c r="F10" s="151" t="str">
        <f>IF(SATURS!$C$12="","",'2'!$G$24-'2'!$H$24)</f>
        <v/>
      </c>
      <c r="G10" s="151" t="str">
        <f>IF(SATURS!$C$12="","",'2'!$J$24)</f>
        <v/>
      </c>
      <c r="H10" s="220"/>
      <c r="I10" s="225" t="str">
        <f>IF(SATURS!$C$12="","",SATURS!$C$11*24-I9)</f>
        <v/>
      </c>
      <c r="J10" s="225" t="str">
        <f t="shared" si="0"/>
        <v/>
      </c>
      <c r="K10" s="183"/>
      <c r="L10" s="224">
        <f t="shared" si="1"/>
        <v>0</v>
      </c>
      <c r="M10" s="64"/>
      <c r="O10" s="64"/>
      <c r="P10" s="64"/>
    </row>
    <row r="11" spans="1:16" ht="15.75" customHeight="1" x14ac:dyDescent="0.25">
      <c r="A11" s="180"/>
      <c r="B11" s="368" t="str">
        <f>CONCATENATE('2'!B27,", režīms 1**")</f>
        <v>... ZONA, režīms 1**</v>
      </c>
      <c r="C11" s="368"/>
      <c r="D11" s="368"/>
      <c r="E11" s="150" t="str">
        <f>IF(SATURS!$C$12="","",SUM('2'!$F$27:$F$29))</f>
        <v/>
      </c>
      <c r="F11" s="152" t="str">
        <f>IF(SATURS!$C$12="","",'2'!$G$27-'2'!$H$27)</f>
        <v/>
      </c>
      <c r="G11" s="151" t="str">
        <f>IF(SATURS!$C$12="","",'2'!$J$27)</f>
        <v/>
      </c>
      <c r="H11" s="220"/>
      <c r="I11" s="182"/>
      <c r="J11" s="225" t="str">
        <f t="shared" si="0"/>
        <v/>
      </c>
      <c r="K11" s="183"/>
      <c r="L11" s="224">
        <f t="shared" si="1"/>
        <v>0</v>
      </c>
      <c r="M11" s="64"/>
      <c r="P11" s="64"/>
    </row>
    <row r="12" spans="1:16" ht="15.75" customHeight="1" x14ac:dyDescent="0.25">
      <c r="A12" s="180"/>
      <c r="B12" s="368" t="str">
        <f>CONCATENATE('2'!B27,", režīms 2**")</f>
        <v>... ZONA, režīms 2**</v>
      </c>
      <c r="C12" s="368"/>
      <c r="D12" s="368"/>
      <c r="E12" s="150" t="str">
        <f>IF(SATURS!$C$12="","",SUM('2'!$F$27:$F$29))</f>
        <v/>
      </c>
      <c r="F12" s="152" t="str">
        <f>IF(SATURS!$C$12="","",'2'!$G$27-'2'!$H$27)</f>
        <v/>
      </c>
      <c r="G12" s="151" t="str">
        <f>IF(SATURS!$C$12="","",'2'!$J$27)</f>
        <v/>
      </c>
      <c r="H12" s="220"/>
      <c r="I12" s="225" t="str">
        <f>IF(SATURS!$C$12="","",SATURS!$C$11*24-I11)</f>
        <v/>
      </c>
      <c r="J12" s="225" t="str">
        <f t="shared" si="0"/>
        <v/>
      </c>
      <c r="K12" s="183"/>
      <c r="L12" s="224">
        <f t="shared" si="1"/>
        <v>0</v>
      </c>
      <c r="M12" s="64"/>
      <c r="O12" s="64"/>
      <c r="P12" s="64"/>
    </row>
    <row r="13" spans="1:16" ht="15.75" customHeight="1" x14ac:dyDescent="0.25">
      <c r="A13" s="372" t="s">
        <v>102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8"/>
      <c r="M13" s="31"/>
      <c r="N13" s="47"/>
      <c r="O13" s="48"/>
    </row>
    <row r="14" spans="1:16" ht="15.75" customHeight="1" x14ac:dyDescent="0.25">
      <c r="A14" s="181"/>
      <c r="B14" s="368" t="str">
        <f>'2'!B21</f>
        <v>1. ZONA</v>
      </c>
      <c r="C14" s="368"/>
      <c r="D14" s="368"/>
      <c r="E14" s="150" t="str">
        <f>IF(SATURS!$C$12="","",SUM('2'!$F$21:$F$23))</f>
        <v/>
      </c>
      <c r="F14" s="151" t="str">
        <f>IF(SATURS!$C$12="","",'2'!K21-'2'!L21)</f>
        <v/>
      </c>
      <c r="G14" s="151" t="str">
        <f>IF(SATURS!$C$12="","",'2'!N21)</f>
        <v/>
      </c>
      <c r="H14" s="220"/>
      <c r="I14" s="182"/>
      <c r="J14" s="182"/>
      <c r="K14" s="183"/>
      <c r="L14" s="38"/>
      <c r="M14" s="31"/>
    </row>
    <row r="15" spans="1:16" ht="15.75" customHeight="1" x14ac:dyDescent="0.25">
      <c r="A15" s="181"/>
      <c r="B15" s="368" t="str">
        <f>'2'!B24</f>
        <v>2. ZONA</v>
      </c>
      <c r="C15" s="368"/>
      <c r="D15" s="368"/>
      <c r="E15" s="150" t="str">
        <f>IF(SATURS!$C$12="","",SUM('2'!$F$24:$F$26))</f>
        <v/>
      </c>
      <c r="F15" s="151" t="str">
        <f>IF(SATURS!$C$12="","",'2'!K24-'2'!L24)</f>
        <v/>
      </c>
      <c r="G15" s="151" t="str">
        <f>IF(SATURS!$C$12="","",'2'!N24)</f>
        <v/>
      </c>
      <c r="H15" s="220"/>
      <c r="I15" s="182"/>
      <c r="J15" s="182"/>
      <c r="K15" s="183"/>
      <c r="L15" s="38"/>
      <c r="M15" s="31"/>
    </row>
    <row r="16" spans="1:16" ht="15.75" customHeight="1" x14ac:dyDescent="0.25">
      <c r="A16" s="181"/>
      <c r="B16" s="368" t="str">
        <f>'2'!B27</f>
        <v>... ZONA</v>
      </c>
      <c r="C16" s="368"/>
      <c r="D16" s="368"/>
      <c r="E16" s="150" t="str">
        <f>IF(SATURS!$C$12="","",SUM('2'!$F$27:$F$29))</f>
        <v/>
      </c>
      <c r="F16" s="152" t="str">
        <f>IF(SATURS!$C$12="","",'2'!K27-'2'!L27)</f>
        <v/>
      </c>
      <c r="G16" s="151" t="str">
        <f>IF(SATURS!$C$12="","",'2'!N27)</f>
        <v/>
      </c>
      <c r="H16" s="220"/>
      <c r="I16" s="182"/>
      <c r="J16" s="182"/>
      <c r="K16" s="183"/>
      <c r="L16" s="38"/>
      <c r="M16" s="31"/>
    </row>
    <row r="17" spans="1:15" x14ac:dyDescent="0.25">
      <c r="A17" s="378" t="s">
        <v>103</v>
      </c>
      <c r="B17" s="379"/>
      <c r="C17" s="394"/>
      <c r="D17" s="394"/>
      <c r="E17" s="394"/>
      <c r="F17" s="394"/>
      <c r="G17" s="394"/>
      <c r="H17" s="394"/>
      <c r="I17" s="394"/>
      <c r="J17" s="394"/>
      <c r="K17" s="394"/>
      <c r="L17" s="224">
        <f>SUM(L7:L16)</f>
        <v>0</v>
      </c>
      <c r="M17" s="31"/>
      <c r="N17" s="47"/>
      <c r="O17" s="48"/>
    </row>
    <row r="18" spans="1:15" s="87" customFormat="1" ht="45" customHeight="1" x14ac:dyDescent="0.2">
      <c r="A18" s="339" t="s">
        <v>405</v>
      </c>
      <c r="B18" s="339"/>
      <c r="C18" s="339"/>
      <c r="D18" s="339"/>
      <c r="E18" s="339"/>
      <c r="F18" s="339"/>
      <c r="G18" s="339"/>
      <c r="H18" s="339"/>
      <c r="I18" s="339"/>
      <c r="J18" s="339"/>
      <c r="K18" s="339"/>
      <c r="L18" s="80"/>
      <c r="M18" s="81"/>
      <c r="N18" s="85"/>
      <c r="O18" s="86"/>
    </row>
    <row r="19" spans="1:15" s="87" customFormat="1" ht="12.75" x14ac:dyDescent="0.2">
      <c r="A19" s="142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80"/>
      <c r="M19" s="81"/>
      <c r="N19" s="85"/>
      <c r="O19" s="86"/>
    </row>
    <row r="20" spans="1:15" ht="15.75" customHeight="1" x14ac:dyDescent="0.25">
      <c r="A20" s="37" t="s">
        <v>329</v>
      </c>
      <c r="B20" s="1"/>
      <c r="C20" s="69"/>
      <c r="E20" s="60"/>
      <c r="F20" s="1"/>
      <c r="G20" s="1"/>
      <c r="H20" s="1"/>
      <c r="I20" s="1"/>
      <c r="J20" s="16"/>
      <c r="K20" s="62"/>
      <c r="L20" s="49"/>
      <c r="M20" s="49"/>
    </row>
    <row r="21" spans="1:15" ht="15.75" customHeight="1" x14ac:dyDescent="0.25">
      <c r="A21" s="380" t="s">
        <v>27</v>
      </c>
      <c r="B21" s="349" t="s">
        <v>107</v>
      </c>
      <c r="C21" s="339"/>
      <c r="D21" s="339"/>
      <c r="E21" s="339"/>
      <c r="F21" s="339"/>
      <c r="G21" s="350"/>
      <c r="H21" s="345" t="s">
        <v>28</v>
      </c>
      <c r="I21" s="345" t="s">
        <v>361</v>
      </c>
      <c r="J21" s="345" t="s">
        <v>362</v>
      </c>
      <c r="K21" s="347" t="s">
        <v>363</v>
      </c>
      <c r="L21" s="49"/>
      <c r="M21" s="49"/>
    </row>
    <row r="22" spans="1:15" ht="36" customHeight="1" x14ac:dyDescent="0.25">
      <c r="A22" s="380"/>
      <c r="B22" s="351"/>
      <c r="C22" s="352"/>
      <c r="D22" s="352"/>
      <c r="E22" s="352"/>
      <c r="F22" s="352"/>
      <c r="G22" s="353"/>
      <c r="H22" s="346"/>
      <c r="I22" s="346"/>
      <c r="J22" s="346"/>
      <c r="K22" s="348"/>
      <c r="L22" s="49"/>
      <c r="M22" s="49"/>
    </row>
    <row r="23" spans="1:15" ht="15.75" customHeight="1" x14ac:dyDescent="0.25">
      <c r="A23" s="180"/>
      <c r="B23" s="354"/>
      <c r="C23" s="355"/>
      <c r="D23" s="355"/>
      <c r="E23" s="355"/>
      <c r="F23" s="355"/>
      <c r="G23" s="356"/>
      <c r="H23" s="254"/>
      <c r="I23" s="184"/>
      <c r="J23" s="184"/>
      <c r="K23" s="182"/>
      <c r="L23" s="49"/>
      <c r="M23" s="148"/>
    </row>
    <row r="24" spans="1:15" ht="15.75" customHeight="1" x14ac:dyDescent="0.25">
      <c r="A24" s="180"/>
      <c r="B24" s="354"/>
      <c r="C24" s="355"/>
      <c r="D24" s="355"/>
      <c r="E24" s="355"/>
      <c r="F24" s="355"/>
      <c r="G24" s="356"/>
      <c r="H24" s="254"/>
      <c r="I24" s="184"/>
      <c r="J24" s="184"/>
      <c r="K24" s="182"/>
      <c r="L24" s="49"/>
      <c r="M24" s="148"/>
    </row>
    <row r="25" spans="1:15" ht="15.75" customHeight="1" x14ac:dyDescent="0.25">
      <c r="A25" s="180"/>
      <c r="B25" s="354"/>
      <c r="C25" s="355"/>
      <c r="D25" s="355"/>
      <c r="E25" s="355"/>
      <c r="F25" s="355"/>
      <c r="G25" s="356"/>
      <c r="H25" s="254"/>
      <c r="I25" s="184"/>
      <c r="J25" s="184"/>
      <c r="K25" s="182"/>
      <c r="L25" s="49"/>
      <c r="M25" s="148"/>
    </row>
    <row r="26" spans="1:15" ht="15.75" customHeight="1" x14ac:dyDescent="0.25">
      <c r="A26" s="180"/>
      <c r="B26" s="354"/>
      <c r="C26" s="355"/>
      <c r="D26" s="355"/>
      <c r="E26" s="355"/>
      <c r="F26" s="355"/>
      <c r="G26" s="356"/>
      <c r="H26" s="254"/>
      <c r="I26" s="184"/>
      <c r="J26" s="184"/>
      <c r="K26" s="182"/>
      <c r="L26" s="49"/>
      <c r="M26" s="148"/>
    </row>
    <row r="27" spans="1:15" ht="15.75" customHeight="1" x14ac:dyDescent="0.25">
      <c r="A27" s="180"/>
      <c r="B27" s="354"/>
      <c r="C27" s="355"/>
      <c r="D27" s="355"/>
      <c r="E27" s="355"/>
      <c r="F27" s="355"/>
      <c r="G27" s="356"/>
      <c r="H27" s="254"/>
      <c r="I27" s="184"/>
      <c r="J27" s="184"/>
      <c r="K27" s="182"/>
      <c r="L27" s="49"/>
      <c r="M27" s="49"/>
    </row>
    <row r="28" spans="1:15" s="87" customFormat="1" ht="12.75" x14ac:dyDescent="0.2">
      <c r="A28" s="136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94"/>
      <c r="M28" s="116"/>
      <c r="N28" s="94"/>
    </row>
    <row r="29" spans="1:15" ht="15.75" customHeight="1" x14ac:dyDescent="0.25">
      <c r="A29" s="37" t="s">
        <v>330</v>
      </c>
      <c r="B29" s="16"/>
      <c r="C29" s="16"/>
      <c r="D29" s="16"/>
      <c r="E29" s="82"/>
      <c r="F29" s="82"/>
      <c r="G29" s="62"/>
      <c r="H29" s="62"/>
      <c r="I29" s="16"/>
      <c r="J29" s="16"/>
      <c r="K29" s="62"/>
      <c r="L29" s="49"/>
      <c r="M29" s="49"/>
    </row>
    <row r="30" spans="1:15" ht="18.75" customHeight="1" x14ac:dyDescent="0.25">
      <c r="A30" s="299"/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49"/>
      <c r="M30" s="49"/>
    </row>
    <row r="31" spans="1:15" ht="15.75" customHeight="1" x14ac:dyDescent="0.25">
      <c r="A31" s="3"/>
      <c r="B31" s="16"/>
      <c r="C31" s="16"/>
      <c r="D31" s="16"/>
      <c r="E31" s="82"/>
      <c r="F31" s="82"/>
      <c r="G31" s="62"/>
      <c r="H31" s="62"/>
      <c r="I31" s="16"/>
      <c r="J31" s="16"/>
      <c r="K31" s="62"/>
      <c r="L31" s="49"/>
      <c r="M31" s="49"/>
    </row>
    <row r="32" spans="1:15" ht="15.75" customHeight="1" x14ac:dyDescent="0.25">
      <c r="A32" s="71" t="s">
        <v>331</v>
      </c>
      <c r="B32" s="41" t="s">
        <v>134</v>
      </c>
      <c r="C32" s="16"/>
      <c r="D32" s="16"/>
      <c r="E32" s="16"/>
      <c r="F32" s="16"/>
      <c r="G32" s="62"/>
      <c r="H32" s="62"/>
      <c r="I32" s="16"/>
      <c r="J32" s="16"/>
      <c r="K32" s="62"/>
      <c r="L32" s="49"/>
      <c r="M32" s="49"/>
    </row>
    <row r="33" spans="1:14" ht="15.75" customHeight="1" x14ac:dyDescent="0.25">
      <c r="A33" s="3" t="s">
        <v>332</v>
      </c>
      <c r="B33" s="16"/>
      <c r="C33" s="16"/>
      <c r="D33" s="16"/>
      <c r="E33" s="16"/>
      <c r="F33" s="16"/>
      <c r="G33" s="62"/>
      <c r="H33" s="31"/>
      <c r="I33" s="16"/>
      <c r="J33" s="16"/>
      <c r="K33" s="62"/>
      <c r="L33" s="50"/>
      <c r="M33" s="50"/>
    </row>
    <row r="34" spans="1:14" s="16" customFormat="1" ht="15.75" customHeight="1" x14ac:dyDescent="0.25">
      <c r="A34" s="347" t="s">
        <v>27</v>
      </c>
      <c r="B34" s="375" t="s">
        <v>89</v>
      </c>
      <c r="C34" s="335" t="s">
        <v>104</v>
      </c>
      <c r="D34" s="335"/>
      <c r="E34" s="335"/>
      <c r="F34" s="335"/>
      <c r="G34" s="335"/>
      <c r="H34" s="335" t="s">
        <v>60</v>
      </c>
      <c r="I34" s="347" t="s">
        <v>106</v>
      </c>
      <c r="J34" s="374" t="s">
        <v>105</v>
      </c>
      <c r="K34" s="374"/>
      <c r="L34" s="39"/>
    </row>
    <row r="35" spans="1:14" s="41" customFormat="1" ht="139.5" customHeight="1" x14ac:dyDescent="0.25">
      <c r="A35" s="397"/>
      <c r="B35" s="376"/>
      <c r="C35" s="130" t="s">
        <v>406</v>
      </c>
      <c r="D35" s="130" t="s">
        <v>407</v>
      </c>
      <c r="E35" s="130" t="s">
        <v>408</v>
      </c>
      <c r="F35" s="130" t="s">
        <v>409</v>
      </c>
      <c r="G35" s="130" t="s">
        <v>410</v>
      </c>
      <c r="H35" s="335"/>
      <c r="I35" s="397"/>
      <c r="J35" s="374"/>
      <c r="K35" s="374"/>
      <c r="L35" s="32"/>
      <c r="M35" s="32"/>
    </row>
    <row r="36" spans="1:14" ht="16.5" x14ac:dyDescent="0.25">
      <c r="A36" s="348"/>
      <c r="B36" s="377"/>
      <c r="C36" s="110" t="s">
        <v>138</v>
      </c>
      <c r="D36" s="110" t="s">
        <v>138</v>
      </c>
      <c r="E36" s="110" t="s">
        <v>138</v>
      </c>
      <c r="F36" s="110" t="s">
        <v>138</v>
      </c>
      <c r="G36" s="141" t="s">
        <v>138</v>
      </c>
      <c r="H36" s="141" t="s">
        <v>138</v>
      </c>
      <c r="I36" s="348"/>
      <c r="J36" s="115" t="s">
        <v>138</v>
      </c>
      <c r="K36" s="115" t="s">
        <v>139</v>
      </c>
    </row>
    <row r="37" spans="1:14" ht="15.75" customHeight="1" x14ac:dyDescent="0.25">
      <c r="A37" s="369" t="s">
        <v>101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71"/>
    </row>
    <row r="38" spans="1:14" ht="15.75" customHeight="1" x14ac:dyDescent="0.25">
      <c r="A38" s="180"/>
      <c r="B38" s="7" t="str">
        <f>CONCATENATE('2'!B21,", režīms 1**")</f>
        <v>1. ZONA, režīms 1**</v>
      </c>
      <c r="C38" s="187"/>
      <c r="D38" s="187"/>
      <c r="E38" s="187"/>
      <c r="F38" s="187"/>
      <c r="G38" s="188"/>
      <c r="H38" s="188"/>
      <c r="I38" s="183"/>
      <c r="J38" s="125">
        <f>(C38+D38+E38+F38+G38+H38)*I38</f>
        <v>0</v>
      </c>
      <c r="K38" s="126">
        <f>J38*SUM('2'!D21:D23)</f>
        <v>0</v>
      </c>
      <c r="L38" s="56"/>
    </row>
    <row r="39" spans="1:14" ht="15.75" customHeight="1" x14ac:dyDescent="0.25">
      <c r="A39" s="180"/>
      <c r="B39" s="7" t="str">
        <f>CONCATENATE('2'!B21,", režīms 2**")</f>
        <v>1. ZONA, režīms 2**</v>
      </c>
      <c r="C39" s="189"/>
      <c r="D39" s="189"/>
      <c r="E39" s="189"/>
      <c r="F39" s="189"/>
      <c r="G39" s="188"/>
      <c r="H39" s="188"/>
      <c r="I39" s="183"/>
      <c r="J39" s="125">
        <f t="shared" ref="J39:J47" si="2">(C39+D39+E39+F39+G39+H39)*I39</f>
        <v>0</v>
      </c>
      <c r="K39" s="126">
        <f>J39*SUM('2'!D21:D23)</f>
        <v>0</v>
      </c>
      <c r="L39" s="56"/>
      <c r="M39" s="62"/>
    </row>
    <row r="40" spans="1:14" ht="15.75" customHeight="1" x14ac:dyDescent="0.25">
      <c r="A40" s="180"/>
      <c r="B40" s="7" t="str">
        <f>CONCATENATE('2'!B24,", režīms 1**")</f>
        <v>2. ZONA, režīms 1**</v>
      </c>
      <c r="C40" s="189"/>
      <c r="D40" s="189"/>
      <c r="E40" s="189"/>
      <c r="F40" s="189"/>
      <c r="G40" s="188"/>
      <c r="H40" s="188"/>
      <c r="I40" s="183"/>
      <c r="J40" s="125">
        <f t="shared" si="2"/>
        <v>0</v>
      </c>
      <c r="K40" s="126">
        <f>J40*SUM('2'!D24:D26)</f>
        <v>0</v>
      </c>
      <c r="L40" s="16"/>
      <c r="M40" s="62"/>
    </row>
    <row r="41" spans="1:14" ht="15.75" customHeight="1" x14ac:dyDescent="0.25">
      <c r="A41" s="180"/>
      <c r="B41" s="7" t="str">
        <f>CONCATENATE('2'!B24,", režīms 2**")</f>
        <v>2. ZONA, režīms 2**</v>
      </c>
      <c r="C41" s="189"/>
      <c r="D41" s="189"/>
      <c r="E41" s="189"/>
      <c r="F41" s="189"/>
      <c r="G41" s="188"/>
      <c r="H41" s="188"/>
      <c r="I41" s="183"/>
      <c r="J41" s="125">
        <f t="shared" si="2"/>
        <v>0</v>
      </c>
      <c r="K41" s="126">
        <f>J41*SUM('2'!D24:D26)</f>
        <v>0</v>
      </c>
      <c r="L41" s="16"/>
      <c r="M41" s="62"/>
    </row>
    <row r="42" spans="1:14" ht="15.75" customHeight="1" x14ac:dyDescent="0.25">
      <c r="A42" s="180"/>
      <c r="B42" s="7" t="str">
        <f>CONCATENATE('2'!B27,", režīms 1**")</f>
        <v>... ZONA, režīms 1**</v>
      </c>
      <c r="C42" s="187"/>
      <c r="D42" s="187"/>
      <c r="E42" s="187"/>
      <c r="F42" s="187"/>
      <c r="G42" s="188"/>
      <c r="H42" s="188"/>
      <c r="I42" s="183"/>
      <c r="J42" s="125">
        <f t="shared" si="2"/>
        <v>0</v>
      </c>
      <c r="K42" s="126">
        <f>J42*SUM('2'!D27:D29)</f>
        <v>0</v>
      </c>
      <c r="L42" s="16"/>
      <c r="M42" s="62"/>
    </row>
    <row r="43" spans="1:14" ht="15.75" customHeight="1" x14ac:dyDescent="0.25">
      <c r="A43" s="180"/>
      <c r="B43" s="7" t="str">
        <f>CONCATENATE('2'!B27,", režīms 2**")</f>
        <v>... ZONA, režīms 2**</v>
      </c>
      <c r="C43" s="187"/>
      <c r="D43" s="187"/>
      <c r="E43" s="187"/>
      <c r="F43" s="187"/>
      <c r="G43" s="188"/>
      <c r="H43" s="188"/>
      <c r="I43" s="183"/>
      <c r="J43" s="125">
        <f t="shared" si="2"/>
        <v>0</v>
      </c>
      <c r="K43" s="126">
        <f>J43*SUM('2'!D27:D29)</f>
        <v>0</v>
      </c>
      <c r="L43" s="16"/>
      <c r="M43" s="62"/>
    </row>
    <row r="44" spans="1:14" ht="15.75" customHeight="1" x14ac:dyDescent="0.25">
      <c r="A44" s="369" t="s">
        <v>102</v>
      </c>
      <c r="B44" s="370"/>
      <c r="C44" s="370"/>
      <c r="D44" s="370"/>
      <c r="E44" s="370"/>
      <c r="F44" s="370"/>
      <c r="G44" s="370"/>
      <c r="H44" s="370"/>
      <c r="I44" s="370"/>
      <c r="J44" s="370"/>
      <c r="K44" s="371"/>
      <c r="L44" s="16"/>
      <c r="M44" s="62"/>
    </row>
    <row r="45" spans="1:14" ht="15.75" customHeight="1" x14ac:dyDescent="0.25">
      <c r="A45" s="186"/>
      <c r="B45" s="7" t="str">
        <f>'2'!B21</f>
        <v>1. ZONA</v>
      </c>
      <c r="C45" s="187"/>
      <c r="D45" s="187"/>
      <c r="E45" s="187"/>
      <c r="F45" s="187"/>
      <c r="G45" s="188"/>
      <c r="H45" s="188"/>
      <c r="I45" s="183"/>
      <c r="J45" s="125">
        <f t="shared" si="2"/>
        <v>0</v>
      </c>
      <c r="K45" s="126">
        <f>J45*SUM('2'!D21:D23)</f>
        <v>0</v>
      </c>
      <c r="L45" s="16"/>
      <c r="M45" s="62"/>
    </row>
    <row r="46" spans="1:14" s="21" customFormat="1" ht="15.75" customHeight="1" x14ac:dyDescent="0.25">
      <c r="A46" s="186"/>
      <c r="B46" s="7" t="str">
        <f>'2'!B24</f>
        <v>2. ZONA</v>
      </c>
      <c r="C46" s="187"/>
      <c r="D46" s="187"/>
      <c r="E46" s="187"/>
      <c r="F46" s="187"/>
      <c r="G46" s="188"/>
      <c r="H46" s="188"/>
      <c r="I46" s="183"/>
      <c r="J46" s="125">
        <f t="shared" si="2"/>
        <v>0</v>
      </c>
      <c r="K46" s="126">
        <f>J46*SUM('2'!D24:D26)</f>
        <v>0</v>
      </c>
      <c r="L46" s="41"/>
      <c r="M46" s="65"/>
    </row>
    <row r="47" spans="1:14" ht="15.75" customHeight="1" x14ac:dyDescent="0.25">
      <c r="A47" s="186"/>
      <c r="B47" s="7" t="str">
        <f>'2'!B27</f>
        <v>... ZONA</v>
      </c>
      <c r="C47" s="187"/>
      <c r="D47" s="187"/>
      <c r="E47" s="187"/>
      <c r="F47" s="187"/>
      <c r="G47" s="188"/>
      <c r="H47" s="188"/>
      <c r="I47" s="183"/>
      <c r="J47" s="125">
        <f t="shared" si="2"/>
        <v>0</v>
      </c>
      <c r="K47" s="126">
        <f>J47*SUM('2'!D27:D29)</f>
        <v>0</v>
      </c>
    </row>
    <row r="48" spans="1:14" s="87" customFormat="1" ht="42.75" customHeight="1" x14ac:dyDescent="0.2">
      <c r="A48" s="395" t="s">
        <v>411</v>
      </c>
      <c r="B48" s="396"/>
      <c r="C48" s="396"/>
      <c r="D48" s="396"/>
      <c r="E48" s="396"/>
      <c r="F48" s="396"/>
      <c r="G48" s="396"/>
      <c r="H48" s="396"/>
      <c r="I48" s="396"/>
      <c r="J48" s="396"/>
      <c r="K48" s="396"/>
      <c r="L48" s="94"/>
      <c r="M48" s="116"/>
      <c r="N48" s="94"/>
    </row>
    <row r="49" spans="1:13" x14ac:dyDescent="0.25">
      <c r="A49" s="62"/>
      <c r="F49" s="131"/>
      <c r="M49" s="131"/>
    </row>
    <row r="50" spans="1:13" x14ac:dyDescent="0.25">
      <c r="A50" s="3" t="s">
        <v>333</v>
      </c>
      <c r="F50" s="131"/>
      <c r="M50" s="131"/>
    </row>
    <row r="51" spans="1:13" ht="45.75" customHeight="1" x14ac:dyDescent="0.25">
      <c r="A51" s="398"/>
      <c r="B51" s="399"/>
      <c r="C51" s="399"/>
      <c r="D51" s="399"/>
      <c r="E51" s="399"/>
      <c r="F51" s="399"/>
      <c r="G51" s="399"/>
      <c r="H51" s="399"/>
      <c r="I51" s="399"/>
      <c r="J51" s="399"/>
      <c r="K51" s="400"/>
    </row>
    <row r="53" spans="1:13" x14ac:dyDescent="0.25">
      <c r="A53" s="71" t="s">
        <v>334</v>
      </c>
      <c r="B53" s="10" t="s">
        <v>364</v>
      </c>
      <c r="C53" s="10"/>
      <c r="D53" s="10"/>
      <c r="E53" s="10"/>
      <c r="F53" s="10"/>
      <c r="G53" s="10"/>
      <c r="H53" s="10"/>
      <c r="I53" s="10"/>
    </row>
    <row r="54" spans="1:13" x14ac:dyDescent="0.25">
      <c r="A54" s="15" t="s">
        <v>335</v>
      </c>
      <c r="B54" s="1"/>
      <c r="C54" s="69"/>
      <c r="D54" s="1"/>
      <c r="E54" s="1"/>
      <c r="F54" s="1"/>
      <c r="G54" s="1"/>
      <c r="H54" s="1"/>
      <c r="I54" s="1"/>
    </row>
    <row r="55" spans="1:13" ht="15.75" customHeight="1" x14ac:dyDescent="0.25">
      <c r="A55" s="335" t="s">
        <v>107</v>
      </c>
      <c r="B55" s="335"/>
      <c r="C55" s="335"/>
      <c r="D55" s="335"/>
      <c r="E55" s="335"/>
      <c r="F55" s="324" t="s">
        <v>28</v>
      </c>
      <c r="G55" s="347" t="s">
        <v>108</v>
      </c>
      <c r="H55" s="335" t="s">
        <v>433</v>
      </c>
      <c r="I55" s="335"/>
      <c r="J55" s="347" t="s">
        <v>109</v>
      </c>
      <c r="K55" s="347" t="s">
        <v>110</v>
      </c>
    </row>
    <row r="56" spans="1:13" ht="42" customHeight="1" x14ac:dyDescent="0.25">
      <c r="A56" s="335"/>
      <c r="B56" s="335"/>
      <c r="C56" s="335"/>
      <c r="D56" s="335"/>
      <c r="E56" s="335"/>
      <c r="F56" s="324"/>
      <c r="G56" s="348"/>
      <c r="H56" s="335"/>
      <c r="I56" s="335"/>
      <c r="J56" s="348"/>
      <c r="K56" s="348"/>
    </row>
    <row r="57" spans="1:13" ht="15.75" customHeight="1" x14ac:dyDescent="0.25">
      <c r="A57" s="362"/>
      <c r="B57" s="363"/>
      <c r="C57" s="363"/>
      <c r="D57" s="363"/>
      <c r="E57" s="364"/>
      <c r="F57" s="184"/>
      <c r="G57" s="190"/>
      <c r="H57" s="384"/>
      <c r="I57" s="384"/>
      <c r="J57" s="183"/>
      <c r="K57" s="182"/>
    </row>
    <row r="58" spans="1:13" ht="15.75" customHeight="1" x14ac:dyDescent="0.25">
      <c r="A58" s="362"/>
      <c r="B58" s="363"/>
      <c r="C58" s="363"/>
      <c r="D58" s="363"/>
      <c r="E58" s="364"/>
      <c r="F58" s="184"/>
      <c r="G58" s="190"/>
      <c r="H58" s="384"/>
      <c r="I58" s="384"/>
      <c r="J58" s="183"/>
      <c r="K58" s="182"/>
    </row>
    <row r="59" spans="1:13" x14ac:dyDescent="0.25">
      <c r="A59" s="362"/>
      <c r="B59" s="363"/>
      <c r="C59" s="363"/>
      <c r="D59" s="363"/>
      <c r="E59" s="364"/>
      <c r="F59" s="184"/>
      <c r="G59" s="185"/>
      <c r="H59" s="384"/>
      <c r="I59" s="384"/>
      <c r="J59" s="183"/>
      <c r="K59" s="182"/>
    </row>
    <row r="60" spans="1:13" x14ac:dyDescent="0.25">
      <c r="A60" s="66"/>
      <c r="B60" s="1"/>
      <c r="C60" s="1"/>
      <c r="D60" s="1"/>
      <c r="E60" s="1"/>
      <c r="F60" s="66"/>
      <c r="G60" s="66"/>
      <c r="H60" s="66"/>
      <c r="I60" s="66"/>
    </row>
    <row r="61" spans="1:13" ht="15.75" customHeight="1" x14ac:dyDescent="0.25">
      <c r="A61" s="358" t="s">
        <v>336</v>
      </c>
      <c r="B61" s="292" t="s">
        <v>70</v>
      </c>
      <c r="C61" s="293"/>
      <c r="D61" s="293"/>
      <c r="E61" s="294"/>
      <c r="F61" s="221"/>
      <c r="G61" s="365" t="s">
        <v>38</v>
      </c>
      <c r="H61" s="365"/>
      <c r="I61" s="365"/>
      <c r="J61" s="365"/>
      <c r="K61" s="365"/>
    </row>
    <row r="62" spans="1:13" ht="15.75" customHeight="1" x14ac:dyDescent="0.25">
      <c r="A62" s="359"/>
      <c r="B62" s="295"/>
      <c r="C62" s="296"/>
      <c r="D62" s="296"/>
      <c r="E62" s="297"/>
      <c r="G62" s="221"/>
      <c r="H62" s="385" t="s">
        <v>451</v>
      </c>
      <c r="I62" s="386"/>
      <c r="J62" s="386"/>
      <c r="K62" s="387"/>
    </row>
    <row r="63" spans="1:13" ht="15.75" customHeight="1" x14ac:dyDescent="0.25">
      <c r="A63" s="359"/>
      <c r="B63" s="295"/>
      <c r="C63" s="296"/>
      <c r="D63" s="296"/>
      <c r="E63" s="297"/>
      <c r="G63" s="221"/>
      <c r="H63" s="391" t="s">
        <v>452</v>
      </c>
      <c r="I63" s="392"/>
      <c r="J63" s="392"/>
      <c r="K63" s="392"/>
    </row>
    <row r="64" spans="1:13" ht="15.75" customHeight="1" x14ac:dyDescent="0.25">
      <c r="A64" s="359"/>
      <c r="B64" s="295"/>
      <c r="C64" s="296"/>
      <c r="D64" s="296"/>
      <c r="E64" s="297"/>
      <c r="F64" s="221"/>
      <c r="G64" s="365" t="s">
        <v>39</v>
      </c>
      <c r="H64" s="365"/>
      <c r="I64" s="365"/>
      <c r="J64" s="365"/>
      <c r="K64" s="365"/>
    </row>
    <row r="65" spans="1:12" x14ac:dyDescent="0.25">
      <c r="A65" s="359"/>
      <c r="B65" s="388"/>
      <c r="C65" s="389"/>
      <c r="D65" s="389"/>
      <c r="E65" s="390"/>
      <c r="F65" s="221"/>
      <c r="G65" s="365" t="s">
        <v>453</v>
      </c>
      <c r="H65" s="365"/>
      <c r="I65" s="365"/>
      <c r="J65" s="365"/>
      <c r="K65" s="365"/>
    </row>
    <row r="66" spans="1:12" ht="15.75" customHeight="1" x14ac:dyDescent="0.25">
      <c r="A66" s="140" t="s">
        <v>454</v>
      </c>
      <c r="B66" s="290" t="s">
        <v>13</v>
      </c>
      <c r="C66" s="291"/>
      <c r="D66" s="291"/>
      <c r="E66" s="366"/>
      <c r="F66" s="299"/>
      <c r="G66" s="299"/>
      <c r="H66" s="299"/>
      <c r="I66" s="299"/>
      <c r="J66" s="299"/>
      <c r="K66" s="299"/>
    </row>
    <row r="67" spans="1:12" x14ac:dyDescent="0.25">
      <c r="A67" s="63"/>
      <c r="B67" s="35"/>
      <c r="C67" s="35"/>
      <c r="D67" s="35"/>
      <c r="E67" s="35"/>
      <c r="F67" s="22"/>
      <c r="G67" s="22"/>
      <c r="H67" s="22"/>
      <c r="I67" s="22"/>
    </row>
    <row r="68" spans="1:12" x14ac:dyDescent="0.25">
      <c r="A68" s="89" t="s">
        <v>337</v>
      </c>
      <c r="B68" s="132" t="s">
        <v>434</v>
      </c>
      <c r="C68" s="35"/>
      <c r="D68" s="35"/>
      <c r="E68" s="35"/>
      <c r="F68" s="1"/>
      <c r="G68" s="1"/>
      <c r="H68" s="1"/>
      <c r="I68" s="1"/>
    </row>
    <row r="69" spans="1:12" x14ac:dyDescent="0.25">
      <c r="A69" s="359" t="s">
        <v>338</v>
      </c>
      <c r="B69" s="298" t="s">
        <v>48</v>
      </c>
      <c r="C69" s="298"/>
      <c r="D69" s="298"/>
      <c r="E69" s="298"/>
      <c r="F69" s="221"/>
      <c r="G69" s="365" t="s">
        <v>41</v>
      </c>
      <c r="H69" s="365"/>
      <c r="I69" s="365"/>
      <c r="J69" s="365"/>
      <c r="K69" s="365"/>
    </row>
    <row r="70" spans="1:12" x14ac:dyDescent="0.25">
      <c r="A70" s="360"/>
      <c r="B70" s="298"/>
      <c r="C70" s="298"/>
      <c r="D70" s="298"/>
      <c r="E70" s="298"/>
      <c r="F70" s="221"/>
      <c r="G70" s="365" t="s">
        <v>42</v>
      </c>
      <c r="H70" s="365"/>
      <c r="I70" s="365"/>
      <c r="J70" s="365"/>
      <c r="K70" s="365"/>
    </row>
    <row r="71" spans="1:12" x14ac:dyDescent="0.25">
      <c r="A71" s="360"/>
      <c r="B71" s="298"/>
      <c r="C71" s="298"/>
      <c r="D71" s="298"/>
      <c r="E71" s="298"/>
      <c r="F71" s="221"/>
      <c r="G71" s="219" t="s">
        <v>347</v>
      </c>
      <c r="H71" s="362" t="s">
        <v>348</v>
      </c>
      <c r="I71" s="363"/>
      <c r="J71" s="363"/>
      <c r="K71" s="364"/>
    </row>
    <row r="72" spans="1:12" x14ac:dyDescent="0.25">
      <c r="A72" s="140" t="s">
        <v>339</v>
      </c>
      <c r="B72" s="361" t="s">
        <v>13</v>
      </c>
      <c r="C72" s="361"/>
      <c r="D72" s="361"/>
      <c r="E72" s="361"/>
      <c r="F72" s="357"/>
      <c r="G72" s="357"/>
      <c r="H72" s="357"/>
      <c r="I72" s="357"/>
      <c r="J72" s="357"/>
      <c r="K72" s="357"/>
    </row>
    <row r="73" spans="1:12" s="87" customFormat="1" ht="12.75" x14ac:dyDescent="0.2">
      <c r="A73" s="90" t="s">
        <v>122</v>
      </c>
      <c r="B73" s="91"/>
      <c r="C73" s="91"/>
      <c r="D73" s="92"/>
      <c r="E73" s="92"/>
      <c r="F73" s="93"/>
      <c r="G73" s="93"/>
      <c r="H73" s="93"/>
      <c r="I73" s="93"/>
    </row>
    <row r="74" spans="1:12" x14ac:dyDescent="0.25">
      <c r="A74" s="68"/>
      <c r="B74" s="52"/>
      <c r="C74" s="52"/>
      <c r="D74" s="35"/>
      <c r="E74" s="35"/>
      <c r="F74" s="22"/>
      <c r="G74" s="22"/>
      <c r="H74" s="22"/>
      <c r="I74" s="22"/>
    </row>
    <row r="75" spans="1:12" x14ac:dyDescent="0.25">
      <c r="A75" s="89" t="s">
        <v>340</v>
      </c>
      <c r="B75" s="132" t="s">
        <v>136</v>
      </c>
      <c r="C75" s="35"/>
      <c r="D75" s="35"/>
      <c r="E75" s="35"/>
      <c r="F75" s="1"/>
      <c r="G75" s="1"/>
      <c r="H75" s="1"/>
      <c r="I75" s="1"/>
      <c r="L75" s="17" t="s">
        <v>123</v>
      </c>
    </row>
    <row r="76" spans="1:12" x14ac:dyDescent="0.25">
      <c r="A76" s="149" t="s">
        <v>341</v>
      </c>
      <c r="B76" s="290" t="s">
        <v>137</v>
      </c>
      <c r="C76" s="291"/>
      <c r="D76" s="291"/>
      <c r="E76" s="291"/>
      <c r="F76" s="357"/>
      <c r="G76" s="357"/>
      <c r="H76" s="357"/>
      <c r="I76" s="357"/>
      <c r="J76" s="357"/>
      <c r="K76" s="357"/>
    </row>
    <row r="77" spans="1:12" x14ac:dyDescent="0.25">
      <c r="A77" s="135" t="s">
        <v>342</v>
      </c>
      <c r="B77" s="290" t="s">
        <v>51</v>
      </c>
      <c r="C77" s="291"/>
      <c r="D77" s="291"/>
      <c r="E77" s="291"/>
      <c r="F77" s="357"/>
      <c r="G77" s="357"/>
      <c r="H77" s="357"/>
      <c r="I77" s="357"/>
      <c r="J77" s="357"/>
      <c r="K77" s="357"/>
    </row>
    <row r="78" spans="1:12" x14ac:dyDescent="0.25">
      <c r="A78" s="381" t="s">
        <v>343</v>
      </c>
      <c r="B78" s="298" t="s">
        <v>50</v>
      </c>
      <c r="C78" s="298"/>
      <c r="D78" s="298"/>
      <c r="E78" s="298"/>
      <c r="F78" s="221"/>
      <c r="G78" s="393" t="s">
        <v>43</v>
      </c>
      <c r="H78" s="393"/>
      <c r="I78" s="393"/>
      <c r="J78" s="393"/>
      <c r="K78" s="393"/>
    </row>
    <row r="79" spans="1:12" x14ac:dyDescent="0.25">
      <c r="A79" s="383"/>
      <c r="B79" s="298"/>
      <c r="C79" s="298"/>
      <c r="D79" s="298"/>
      <c r="E79" s="298"/>
      <c r="F79" s="221"/>
      <c r="G79" s="393" t="s">
        <v>44</v>
      </c>
      <c r="H79" s="393"/>
      <c r="I79" s="393"/>
      <c r="J79" s="393"/>
      <c r="K79" s="393"/>
    </row>
    <row r="80" spans="1:12" x14ac:dyDescent="0.25">
      <c r="A80" s="382"/>
      <c r="B80" s="298"/>
      <c r="C80" s="298"/>
      <c r="D80" s="298"/>
      <c r="E80" s="298"/>
      <c r="F80" s="221"/>
      <c r="G80" s="393" t="s">
        <v>45</v>
      </c>
      <c r="H80" s="393"/>
      <c r="I80" s="393"/>
      <c r="J80" s="393"/>
      <c r="K80" s="393"/>
    </row>
    <row r="81" spans="1:11" x14ac:dyDescent="0.25">
      <c r="A81" s="381" t="s">
        <v>344</v>
      </c>
      <c r="B81" s="298" t="s">
        <v>49</v>
      </c>
      <c r="C81" s="298"/>
      <c r="D81" s="298"/>
      <c r="E81" s="298"/>
      <c r="F81" s="221"/>
      <c r="G81" s="393" t="s">
        <v>46</v>
      </c>
      <c r="H81" s="393"/>
      <c r="I81" s="393"/>
      <c r="J81" s="393"/>
      <c r="K81" s="393"/>
    </row>
    <row r="82" spans="1:11" x14ac:dyDescent="0.25">
      <c r="A82" s="382"/>
      <c r="B82" s="298"/>
      <c r="C82" s="298"/>
      <c r="D82" s="298"/>
      <c r="E82" s="298"/>
      <c r="F82" s="221"/>
      <c r="G82" s="393" t="s">
        <v>47</v>
      </c>
      <c r="H82" s="393"/>
      <c r="I82" s="393"/>
      <c r="J82" s="393"/>
      <c r="K82" s="393"/>
    </row>
    <row r="83" spans="1:11" x14ac:dyDescent="0.25">
      <c r="A83" s="135" t="s">
        <v>455</v>
      </c>
      <c r="B83" s="290" t="s">
        <v>456</v>
      </c>
      <c r="C83" s="291"/>
      <c r="D83" s="291"/>
      <c r="E83" s="291"/>
      <c r="F83" s="357"/>
      <c r="G83" s="357"/>
      <c r="H83" s="357"/>
      <c r="I83" s="357"/>
      <c r="J83" s="357"/>
      <c r="K83" s="357"/>
    </row>
  </sheetData>
  <mergeCells count="82">
    <mergeCell ref="H58:I58"/>
    <mergeCell ref="K55:K56"/>
    <mergeCell ref="H57:I57"/>
    <mergeCell ref="I34:I36"/>
    <mergeCell ref="A55:E56"/>
    <mergeCell ref="A57:E57"/>
    <mergeCell ref="A58:E58"/>
    <mergeCell ref="G55:G56"/>
    <mergeCell ref="H55:I56"/>
    <mergeCell ref="A34:A36"/>
    <mergeCell ref="A44:K44"/>
    <mergeCell ref="J55:J56"/>
    <mergeCell ref="A51:K51"/>
    <mergeCell ref="F55:F56"/>
    <mergeCell ref="B14:D14"/>
    <mergeCell ref="B15:D15"/>
    <mergeCell ref="B16:D16"/>
    <mergeCell ref="A48:K48"/>
    <mergeCell ref="C34:G34"/>
    <mergeCell ref="A30:K30"/>
    <mergeCell ref="B4:D5"/>
    <mergeCell ref="B7:D7"/>
    <mergeCell ref="B8:D8"/>
    <mergeCell ref="B9:D9"/>
    <mergeCell ref="B12:D12"/>
    <mergeCell ref="F77:K77"/>
    <mergeCell ref="B83:E83"/>
    <mergeCell ref="G82:K82"/>
    <mergeCell ref="F83:K83"/>
    <mergeCell ref="G81:K81"/>
    <mergeCell ref="G78:K78"/>
    <mergeCell ref="G79:K79"/>
    <mergeCell ref="G80:K80"/>
    <mergeCell ref="H62:K62"/>
    <mergeCell ref="G65:K65"/>
    <mergeCell ref="B61:E65"/>
    <mergeCell ref="H63:K63"/>
    <mergeCell ref="A59:E59"/>
    <mergeCell ref="G64:K64"/>
    <mergeCell ref="A81:A82"/>
    <mergeCell ref="B78:E80"/>
    <mergeCell ref="B76:E76"/>
    <mergeCell ref="B77:E77"/>
    <mergeCell ref="A78:A80"/>
    <mergeCell ref="B81:E82"/>
    <mergeCell ref="A1:K1"/>
    <mergeCell ref="B10:D10"/>
    <mergeCell ref="B11:D11"/>
    <mergeCell ref="A37:K37"/>
    <mergeCell ref="A13:K13"/>
    <mergeCell ref="A6:K6"/>
    <mergeCell ref="A18:K18"/>
    <mergeCell ref="J34:K35"/>
    <mergeCell ref="B34:B36"/>
    <mergeCell ref="A17:B17"/>
    <mergeCell ref="H34:H35"/>
    <mergeCell ref="H21:H22"/>
    <mergeCell ref="I21:I22"/>
    <mergeCell ref="A21:A22"/>
    <mergeCell ref="A4:A5"/>
    <mergeCell ref="C17:K17"/>
    <mergeCell ref="B25:G25"/>
    <mergeCell ref="B26:G26"/>
    <mergeCell ref="B27:G27"/>
    <mergeCell ref="F76:K76"/>
    <mergeCell ref="A61:A65"/>
    <mergeCell ref="F72:K72"/>
    <mergeCell ref="A69:A71"/>
    <mergeCell ref="B72:E72"/>
    <mergeCell ref="F66:K66"/>
    <mergeCell ref="H71:K71"/>
    <mergeCell ref="G70:K70"/>
    <mergeCell ref="G69:K69"/>
    <mergeCell ref="B69:E71"/>
    <mergeCell ref="B66:E66"/>
    <mergeCell ref="H59:I59"/>
    <mergeCell ref="G61:K61"/>
    <mergeCell ref="J21:J22"/>
    <mergeCell ref="K21:K22"/>
    <mergeCell ref="B21:G22"/>
    <mergeCell ref="B23:G23"/>
    <mergeCell ref="B24:G24"/>
  </mergeCells>
  <conditionalFormatting sqref="B21 B23 A71:H71 A1:K20 J21:K27 A28:K34 A35:H36 J35:K36 A37:K53 K54 A54:I54 F55:K59 A55 A57 A60:K69 A72:K83">
    <cfRule type="expression" dxfId="131" priority="23">
      <formula>$M$1=1</formula>
    </cfRule>
    <cfRule type="expression" dxfId="130" priority="24">
      <formula>$M$2=0</formula>
    </cfRule>
  </conditionalFormatting>
  <conditionalFormatting sqref="A21:A22">
    <cfRule type="expression" dxfId="129" priority="21">
      <formula>$M$1=1</formula>
    </cfRule>
    <cfRule type="expression" dxfId="128" priority="22">
      <formula>$M$2=0</formula>
    </cfRule>
  </conditionalFormatting>
  <conditionalFormatting sqref="A23">
    <cfRule type="expression" dxfId="127" priority="19">
      <formula>$M$1=1</formula>
    </cfRule>
    <cfRule type="expression" dxfId="126" priority="20">
      <formula>$M$2=0</formula>
    </cfRule>
  </conditionalFormatting>
  <conditionalFormatting sqref="A24:A27">
    <cfRule type="expression" dxfId="125" priority="15">
      <formula>$M$1=1</formula>
    </cfRule>
    <cfRule type="expression" dxfId="124" priority="16">
      <formula>$M$2=0</formula>
    </cfRule>
  </conditionalFormatting>
  <conditionalFormatting sqref="A70:K70">
    <cfRule type="expression" dxfId="123" priority="13">
      <formula>$M$1=1</formula>
    </cfRule>
    <cfRule type="expression" dxfId="122" priority="14">
      <formula>$M$2=0</formula>
    </cfRule>
  </conditionalFormatting>
  <conditionalFormatting sqref="H21:H27">
    <cfRule type="expression" dxfId="121" priority="7">
      <formula>$M$1=1</formula>
    </cfRule>
    <cfRule type="expression" dxfId="120" priority="8">
      <formula>$M$2=0</formula>
    </cfRule>
  </conditionalFormatting>
  <conditionalFormatting sqref="I21:I27">
    <cfRule type="expression" dxfId="119" priority="5">
      <formula>$M$1=1</formula>
    </cfRule>
    <cfRule type="expression" dxfId="118" priority="6">
      <formula>$M$2=0</formula>
    </cfRule>
  </conditionalFormatting>
  <conditionalFormatting sqref="B24:B27">
    <cfRule type="expression" dxfId="117" priority="3">
      <formula>$M$1=1</formula>
    </cfRule>
    <cfRule type="expression" dxfId="116" priority="4">
      <formula>$M$2=0</formula>
    </cfRule>
  </conditionalFormatting>
  <conditionalFormatting sqref="A58:A59">
    <cfRule type="expression" dxfId="115" priority="1">
      <formula>$M$1=1</formula>
    </cfRule>
    <cfRule type="expression" dxfId="114" priority="2">
      <formula>$M$2=0</formula>
    </cfRule>
  </conditionalFormatting>
  <dataValidations count="8">
    <dataValidation type="list" allowBlank="1" showInputMessage="1" showErrorMessage="1" sqref="F61 F78:F82 F69:F71 F64:F65 G62:G63">
      <formula1>"X,-"</formula1>
    </dataValidation>
    <dataValidation type="list" allowBlank="1" showInputMessage="1" showErrorMessage="1" sqref="H7:H12 H14:H16">
      <formula1>"Mehāniskā,Dabiskā"</formula1>
    </dataValidation>
    <dataValidation type="whole" allowBlank="1" showErrorMessage="1" errorTitle="KĻŪDA" error="Tikai veseli skaitļi robežās no 1950 līdz 2015" sqref="F57:F59">
      <formula1>1950</formula1>
      <formula2>2015</formula2>
    </dataValidation>
    <dataValidation type="decimal" allowBlank="1" showErrorMessage="1" errorTitle="KĻŪDA" error="Tikai procenti no 0% līdz 100%" sqref="J57:J59 K7:K12 K14:K16 I38:I43 I45:I47">
      <formula1>0</formula1>
      <formula2>1</formula2>
    </dataValidation>
    <dataValidation type="decimal" allowBlank="1" showErrorMessage="1" errorTitle="KĻŪDA" error="Tikai skaitļi robežās no 0 līdz 100000" sqref="I7:I12 I14:J16">
      <formula1>0</formula1>
      <formula2>100000</formula2>
    </dataValidation>
    <dataValidation type="decimal" allowBlank="1" showErrorMessage="1" errorTitle="KĻŪDA" error="Ievadiet skaitli robežās no 0 līdz 1000" sqref="C38:H43 C45:H47">
      <formula1>0</formula1>
      <formula2>1000</formula2>
    </dataValidation>
    <dataValidation type="decimal" allowBlank="1" showErrorMessage="1" errorTitle="KĻŪDA" error="Tikai skaitļi robežās no 0 līdz 100000" sqref="K23:K27 K57:K59">
      <formula1>0</formula1>
      <formula2>1000000</formula2>
    </dataValidation>
    <dataValidation type="whole" allowBlank="1" showErrorMessage="1" errorTitle="KĻŪDA" error="Tikai veseli skaitļi robežās no 1950 līdz 2015" sqref="H23:H27">
      <formula1>1950</formula1>
      <formula2>2016</formula2>
    </dataValidation>
  </dataValidations>
  <printOptions horizontalCentered="1"/>
  <pageMargins left="0.59055118110236227" right="0.59055118110236227" top="0.78740157480314965" bottom="0.78740157480314965" header="0.39370078740157483" footer="0.39370078740157483"/>
  <pageSetup paperSize="9" scale="89" orientation="landscape" r:id="rId1"/>
  <headerFooter>
    <evenFooter>&amp;C&amp;"Times New Roman,Regular"&amp;12 14</evenFooter>
    <firstFooter>&amp;C&amp;"Times New Roman,Regular"&amp;12 13</firstFooter>
  </headerFooter>
  <rowBreaks count="3" manualBreakCount="3">
    <brk id="30" max="10" man="1"/>
    <brk id="52" max="10" man="1"/>
    <brk id="67" max="10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249977111117893"/>
  </sheetPr>
  <dimension ref="A1:K13"/>
  <sheetViews>
    <sheetView view="pageBreakPreview" zoomScaleNormal="90" zoomScaleSheetLayoutView="100" zoomScalePageLayoutView="80" workbookViewId="0">
      <selection activeCell="J2" sqref="A2:XFD2"/>
    </sheetView>
  </sheetViews>
  <sheetFormatPr defaultRowHeight="15.75" x14ac:dyDescent="0.25"/>
  <cols>
    <col min="1" max="1" width="6.42578125" style="17" customWidth="1"/>
    <col min="2" max="2" width="17.28515625" style="17" customWidth="1"/>
    <col min="3" max="3" width="11" style="17" customWidth="1"/>
    <col min="4" max="4" width="9.28515625" style="17" customWidth="1"/>
    <col min="5" max="5" width="11" style="17" customWidth="1"/>
    <col min="6" max="9" width="26.5703125" style="17" customWidth="1"/>
    <col min="10" max="10" width="10.5703125" style="17" customWidth="1"/>
    <col min="11" max="16384" width="9.140625" style="17"/>
  </cols>
  <sheetData>
    <row r="1" spans="1:11" ht="15.75" customHeight="1" x14ac:dyDescent="0.25">
      <c r="A1" s="403" t="s">
        <v>345</v>
      </c>
      <c r="B1" s="403"/>
      <c r="C1" s="403"/>
      <c r="D1" s="403"/>
      <c r="E1" s="403"/>
      <c r="F1" s="403"/>
      <c r="G1" s="403"/>
      <c r="H1" s="403"/>
      <c r="K1" s="76">
        <f>SATURS!$D$3</f>
        <v>0</v>
      </c>
    </row>
    <row r="2" spans="1:11" s="16" customFormat="1" ht="18" customHeight="1" x14ac:dyDescent="0.25">
      <c r="A2" s="347" t="s">
        <v>27</v>
      </c>
      <c r="B2" s="335" t="s">
        <v>365</v>
      </c>
      <c r="C2" s="335"/>
      <c r="D2" s="335"/>
      <c r="E2" s="335"/>
      <c r="F2" s="335" t="s">
        <v>465</v>
      </c>
      <c r="G2" s="335"/>
      <c r="H2" s="335"/>
      <c r="I2" s="335"/>
    </row>
    <row r="3" spans="1:11" s="16" customFormat="1" x14ac:dyDescent="0.25">
      <c r="A3" s="397"/>
      <c r="B3" s="335"/>
      <c r="C3" s="335"/>
      <c r="D3" s="335"/>
      <c r="E3" s="335"/>
      <c r="F3" s="130" t="s">
        <v>466</v>
      </c>
      <c r="G3" s="130" t="s">
        <v>467</v>
      </c>
      <c r="H3" s="130" t="s">
        <v>413</v>
      </c>
      <c r="I3" s="130" t="s">
        <v>412</v>
      </c>
    </row>
    <row r="4" spans="1:11" s="61" customFormat="1" x14ac:dyDescent="0.25">
      <c r="A4" s="397"/>
      <c r="B4" s="335"/>
      <c r="C4" s="335"/>
      <c r="D4" s="335"/>
      <c r="E4" s="335"/>
      <c r="F4" s="130" t="s">
        <v>63</v>
      </c>
      <c r="G4" s="130" t="s">
        <v>63</v>
      </c>
      <c r="H4" s="130" t="s">
        <v>114</v>
      </c>
      <c r="I4" s="130" t="s">
        <v>115</v>
      </c>
    </row>
    <row r="5" spans="1:11" s="82" customFormat="1" ht="15" x14ac:dyDescent="0.25">
      <c r="A5" s="117" t="s">
        <v>132</v>
      </c>
      <c r="B5" s="406" t="s">
        <v>111</v>
      </c>
      <c r="C5" s="406"/>
      <c r="D5" s="406"/>
      <c r="E5" s="406"/>
      <c r="F5" s="191"/>
      <c r="G5" s="192"/>
      <c r="H5" s="95">
        <f t="shared" ref="H5:H11" si="0">SUM(F5:G5)</f>
        <v>0</v>
      </c>
      <c r="I5" s="127" t="e">
        <f>H5/'2'!$E$9</f>
        <v>#DIV/0!</v>
      </c>
    </row>
    <row r="6" spans="1:11" s="82" customFormat="1" ht="15" x14ac:dyDescent="0.25">
      <c r="A6" s="117" t="s">
        <v>457</v>
      </c>
      <c r="B6" s="407" t="s">
        <v>112</v>
      </c>
      <c r="C6" s="407"/>
      <c r="D6" s="407"/>
      <c r="E6" s="407"/>
      <c r="F6" s="191"/>
      <c r="G6" s="192"/>
      <c r="H6" s="95">
        <f t="shared" si="0"/>
        <v>0</v>
      </c>
      <c r="I6" s="127" t="e">
        <f>H6/'2'!$E$9</f>
        <v>#DIV/0!</v>
      </c>
    </row>
    <row r="7" spans="1:11" s="82" customFormat="1" ht="15" x14ac:dyDescent="0.25">
      <c r="A7" s="117" t="s">
        <v>135</v>
      </c>
      <c r="B7" s="406" t="s">
        <v>366</v>
      </c>
      <c r="C7" s="406"/>
      <c r="D7" s="406"/>
      <c r="E7" s="406"/>
      <c r="F7" s="191"/>
      <c r="G7" s="192"/>
      <c r="H7" s="95">
        <f t="shared" si="0"/>
        <v>0</v>
      </c>
      <c r="I7" s="127" t="e">
        <f>H7/'2'!$E$9</f>
        <v>#DIV/0!</v>
      </c>
    </row>
    <row r="8" spans="1:11" s="82" customFormat="1" ht="15" x14ac:dyDescent="0.25">
      <c r="A8" s="117" t="s">
        <v>458</v>
      </c>
      <c r="B8" s="406" t="s">
        <v>367</v>
      </c>
      <c r="C8" s="406"/>
      <c r="D8" s="406"/>
      <c r="E8" s="406"/>
      <c r="F8" s="191"/>
      <c r="G8" s="192"/>
      <c r="H8" s="95">
        <f t="shared" si="0"/>
        <v>0</v>
      </c>
      <c r="I8" s="127" t="e">
        <f>H8/'2'!$E$9</f>
        <v>#DIV/0!</v>
      </c>
    </row>
    <row r="9" spans="1:11" s="82" customFormat="1" ht="15" x14ac:dyDescent="0.25">
      <c r="A9" s="117" t="s">
        <v>459</v>
      </c>
      <c r="B9" s="406" t="s">
        <v>113</v>
      </c>
      <c r="C9" s="406"/>
      <c r="D9" s="406"/>
      <c r="E9" s="406"/>
      <c r="F9" s="191"/>
      <c r="G9" s="192"/>
      <c r="H9" s="95">
        <f t="shared" si="0"/>
        <v>0</v>
      </c>
      <c r="I9" s="127" t="e">
        <f>H9/'2'!$E$9</f>
        <v>#DIV/0!</v>
      </c>
    </row>
    <row r="10" spans="1:11" s="82" customFormat="1" ht="15" x14ac:dyDescent="0.25">
      <c r="A10" s="117" t="s">
        <v>460</v>
      </c>
      <c r="B10" s="406" t="s">
        <v>368</v>
      </c>
      <c r="C10" s="406"/>
      <c r="D10" s="406"/>
      <c r="E10" s="406"/>
      <c r="F10" s="191"/>
      <c r="G10" s="192"/>
      <c r="H10" s="95">
        <f t="shared" ref="H10" si="1">SUM(F10:G10)</f>
        <v>0</v>
      </c>
      <c r="I10" s="127" t="e">
        <f>H10/'2'!$E$9</f>
        <v>#DIV/0!</v>
      </c>
    </row>
    <row r="11" spans="1:11" s="82" customFormat="1" ht="18" customHeight="1" x14ac:dyDescent="0.25">
      <c r="A11" s="117" t="s">
        <v>461</v>
      </c>
      <c r="B11" s="406" t="s">
        <v>464</v>
      </c>
      <c r="C11" s="406"/>
      <c r="D11" s="406"/>
      <c r="E11" s="406"/>
      <c r="F11" s="192"/>
      <c r="G11" s="192"/>
      <c r="H11" s="95">
        <f t="shared" si="0"/>
        <v>0</v>
      </c>
      <c r="I11" s="127" t="e">
        <f>H11/'2'!$E$9</f>
        <v>#DIV/0!</v>
      </c>
    </row>
    <row r="12" spans="1:11" s="218" customFormat="1" ht="15" x14ac:dyDescent="0.25">
      <c r="A12" s="117" t="s">
        <v>462</v>
      </c>
      <c r="B12" s="401" t="s">
        <v>52</v>
      </c>
      <c r="C12" s="401"/>
      <c r="D12" s="401"/>
      <c r="E12" s="401"/>
      <c r="F12" s="217">
        <f>SUM(F5:F11)</f>
        <v>0</v>
      </c>
      <c r="G12" s="217">
        <f>SUM(G5:G11)</f>
        <v>0</v>
      </c>
      <c r="H12" s="217">
        <f>SUM(H5:H11)</f>
        <v>0</v>
      </c>
      <c r="I12" s="128" t="e">
        <f>SUM(I5:I11)</f>
        <v>#DIV/0!</v>
      </c>
    </row>
    <row r="13" spans="1:11" ht="54" customHeight="1" x14ac:dyDescent="0.25">
      <c r="A13" s="97" t="s">
        <v>463</v>
      </c>
      <c r="B13" s="404" t="s">
        <v>124</v>
      </c>
      <c r="C13" s="405"/>
      <c r="D13" s="402"/>
      <c r="E13" s="402"/>
      <c r="F13" s="402"/>
      <c r="G13" s="402"/>
      <c r="H13" s="402"/>
      <c r="I13" s="402"/>
    </row>
  </sheetData>
  <mergeCells count="14">
    <mergeCell ref="B12:E12"/>
    <mergeCell ref="D13:I13"/>
    <mergeCell ref="A1:H1"/>
    <mergeCell ref="A2:A4"/>
    <mergeCell ref="B13:C13"/>
    <mergeCell ref="F2:I2"/>
    <mergeCell ref="B2:E4"/>
    <mergeCell ref="B5:E5"/>
    <mergeCell ref="B6:E6"/>
    <mergeCell ref="B7:E7"/>
    <mergeCell ref="B8:E8"/>
    <mergeCell ref="B9:E9"/>
    <mergeCell ref="B11:E11"/>
    <mergeCell ref="B10:E10"/>
  </mergeCells>
  <conditionalFormatting sqref="A2:I13">
    <cfRule type="expression" dxfId="113" priority="112">
      <formula>$K$1=1</formula>
    </cfRule>
  </conditionalFormatting>
  <conditionalFormatting sqref="A2:I13">
    <cfRule type="expression" dxfId="0" priority="125">
      <formula>#REF!=0</formula>
    </cfRule>
  </conditionalFormatting>
  <dataValidations count="1">
    <dataValidation allowBlank="1" showInputMessage="1" showErrorMessage="1" promptTitle="UZMANĪBU" prompt="Ir jāsakrīt ar 1 izklājlapā ievadīto informāciju G37 laukā" sqref="H12"/>
  </dataValidations>
  <printOptions horizontalCentered="1"/>
  <pageMargins left="0.59055118110236227" right="0.59055118110236227" top="0.78740157480314965" bottom="0.78740157480314965" header="0.39370078740157483" footer="0.39370078740157483"/>
  <pageSetup paperSize="9" scale="67" orientation="landscape" r:id="rId1"/>
  <headerFooter>
    <evenFooter>&amp;C&amp;"Times New Roman,Regular"&amp;12 14</evenFooter>
    <firstFooter>&amp;C&amp;"Times New Roman,Regular"&amp;12 13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22"/>
  <sheetViews>
    <sheetView view="pageBreakPreview" zoomScaleNormal="100" zoomScaleSheetLayoutView="100" workbookViewId="0">
      <selection sqref="A1:I1"/>
    </sheetView>
  </sheetViews>
  <sheetFormatPr defaultRowHeight="15" x14ac:dyDescent="0.25"/>
  <cols>
    <col min="1" max="1" width="27.28515625" style="232" customWidth="1"/>
    <col min="2" max="2" width="16.140625" style="232" customWidth="1"/>
    <col min="3" max="3" width="20.28515625" style="232" customWidth="1"/>
    <col min="4" max="4" width="9" style="232" customWidth="1"/>
    <col min="5" max="5" width="15.28515625" style="232" customWidth="1"/>
    <col min="6" max="6" width="17" style="232" customWidth="1"/>
    <col min="7" max="7" width="20.28515625" style="232" customWidth="1"/>
    <col min="8" max="8" width="9" style="232" customWidth="1"/>
    <col min="9" max="9" width="14.85546875" style="232" customWidth="1"/>
    <col min="10" max="11" width="9.140625" style="232"/>
    <col min="12" max="19" width="0" style="232" hidden="1" customWidth="1"/>
    <col min="20" max="16384" width="9.140625" style="232"/>
  </cols>
  <sheetData>
    <row r="1" spans="1:20" s="17" customFormat="1" ht="15.75" x14ac:dyDescent="0.25">
      <c r="A1" s="408" t="s">
        <v>468</v>
      </c>
      <c r="B1" s="409"/>
      <c r="C1" s="409"/>
      <c r="D1" s="409"/>
      <c r="E1" s="409"/>
      <c r="F1" s="409"/>
      <c r="G1" s="409"/>
      <c r="H1" s="409"/>
      <c r="I1" s="409"/>
      <c r="J1" s="16"/>
      <c r="K1" s="62"/>
      <c r="L1" s="49"/>
      <c r="M1" s="49"/>
      <c r="T1" s="17">
        <f>SATURS!$D$3</f>
        <v>0</v>
      </c>
    </row>
    <row r="2" spans="1:20" s="90" customFormat="1" ht="28.5" customHeight="1" x14ac:dyDescent="0.2">
      <c r="A2" s="231"/>
      <c r="B2" s="414" t="s">
        <v>469</v>
      </c>
      <c r="C2" s="414"/>
      <c r="D2" s="414"/>
      <c r="E2" s="414"/>
      <c r="F2" s="414" t="s">
        <v>470</v>
      </c>
      <c r="G2" s="414"/>
      <c r="H2" s="414"/>
      <c r="I2" s="414"/>
      <c r="T2" s="90">
        <f>SATURS!$D$5</f>
        <v>1</v>
      </c>
    </row>
    <row r="3" spans="1:20" s="236" customFormat="1" ht="25.5" x14ac:dyDescent="0.2">
      <c r="A3" s="235" t="s">
        <v>389</v>
      </c>
      <c r="B3" s="415"/>
      <c r="C3" s="415"/>
      <c r="D3" s="415"/>
      <c r="E3" s="240">
        <f>E8+E13+E18</f>
        <v>0</v>
      </c>
      <c r="F3" s="415"/>
      <c r="G3" s="415"/>
      <c r="H3" s="415"/>
      <c r="I3" s="239">
        <f>I8+I13+I18</f>
        <v>0</v>
      </c>
    </row>
    <row r="4" spans="1:20" s="90" customFormat="1" ht="52.5" x14ac:dyDescent="0.2">
      <c r="A4" s="235" t="s">
        <v>390</v>
      </c>
      <c r="B4" s="233" t="s">
        <v>386</v>
      </c>
      <c r="C4" s="410" t="s">
        <v>374</v>
      </c>
      <c r="D4" s="411"/>
      <c r="E4" s="233" t="s">
        <v>375</v>
      </c>
      <c r="F4" s="233" t="s">
        <v>386</v>
      </c>
      <c r="G4" s="410" t="s">
        <v>374</v>
      </c>
      <c r="H4" s="411"/>
      <c r="I4" s="233" t="s">
        <v>375</v>
      </c>
    </row>
    <row r="5" spans="1:20" s="90" customFormat="1" ht="15.75" x14ac:dyDescent="0.2">
      <c r="A5" s="178"/>
      <c r="B5" s="255"/>
      <c r="C5" s="412"/>
      <c r="D5" s="413"/>
      <c r="E5" s="256"/>
      <c r="F5" s="227"/>
      <c r="G5" s="416"/>
      <c r="H5" s="417"/>
      <c r="I5" s="241"/>
    </row>
    <row r="6" spans="1:20" s="90" customFormat="1" ht="15.75" x14ac:dyDescent="0.2">
      <c r="A6" s="178"/>
      <c r="B6" s="255"/>
      <c r="C6" s="412"/>
      <c r="D6" s="413"/>
      <c r="E6" s="256"/>
      <c r="F6" s="227"/>
      <c r="G6" s="416"/>
      <c r="H6" s="417"/>
      <c r="I6" s="241"/>
    </row>
    <row r="7" spans="1:20" s="90" customFormat="1" ht="15.75" x14ac:dyDescent="0.2">
      <c r="A7" s="178"/>
      <c r="B7" s="255"/>
      <c r="C7" s="412"/>
      <c r="D7" s="413"/>
      <c r="E7" s="256"/>
      <c r="F7" s="227"/>
      <c r="G7" s="416"/>
      <c r="H7" s="417"/>
      <c r="I7" s="241"/>
    </row>
    <row r="8" spans="1:20" s="236" customFormat="1" ht="13.5" x14ac:dyDescent="0.2">
      <c r="A8" s="238" t="s">
        <v>376</v>
      </c>
      <c r="B8" s="418"/>
      <c r="C8" s="418"/>
      <c r="D8" s="418"/>
      <c r="E8" s="240">
        <f>SUM(E5:E7)</f>
        <v>0</v>
      </c>
      <c r="F8" s="418"/>
      <c r="G8" s="418"/>
      <c r="H8" s="418"/>
      <c r="I8" s="240">
        <f>SUM(I5:I7)</f>
        <v>0</v>
      </c>
    </row>
    <row r="9" spans="1:20" s="90" customFormat="1" ht="52.5" x14ac:dyDescent="0.2">
      <c r="A9" s="237" t="s">
        <v>391</v>
      </c>
      <c r="B9" s="233" t="s">
        <v>386</v>
      </c>
      <c r="C9" s="410" t="s">
        <v>374</v>
      </c>
      <c r="D9" s="411"/>
      <c r="E9" s="233" t="s">
        <v>375</v>
      </c>
      <c r="F9" s="233" t="s">
        <v>386</v>
      </c>
      <c r="G9" s="410" t="s">
        <v>374</v>
      </c>
      <c r="H9" s="411"/>
      <c r="I9" s="233" t="s">
        <v>377</v>
      </c>
    </row>
    <row r="10" spans="1:20" s="90" customFormat="1" ht="15.75" x14ac:dyDescent="0.2">
      <c r="A10" s="178"/>
      <c r="B10" s="255"/>
      <c r="C10" s="412"/>
      <c r="D10" s="413"/>
      <c r="E10" s="256"/>
      <c r="F10" s="227"/>
      <c r="G10" s="416"/>
      <c r="H10" s="417"/>
      <c r="I10" s="241"/>
    </row>
    <row r="11" spans="1:20" s="90" customFormat="1" ht="15.75" x14ac:dyDescent="0.2">
      <c r="A11" s="178"/>
      <c r="B11" s="255"/>
      <c r="C11" s="412"/>
      <c r="D11" s="413"/>
      <c r="E11" s="256"/>
      <c r="F11" s="227"/>
      <c r="G11" s="416"/>
      <c r="H11" s="417"/>
      <c r="I11" s="241"/>
    </row>
    <row r="12" spans="1:20" s="90" customFormat="1" ht="15.75" x14ac:dyDescent="0.2">
      <c r="A12" s="178"/>
      <c r="B12" s="255"/>
      <c r="C12" s="412"/>
      <c r="D12" s="413"/>
      <c r="E12" s="256"/>
      <c r="F12" s="227"/>
      <c r="G12" s="416"/>
      <c r="H12" s="417"/>
      <c r="I12" s="241"/>
    </row>
    <row r="13" spans="1:20" s="236" customFormat="1" ht="13.5" x14ac:dyDescent="0.2">
      <c r="A13" s="238" t="s">
        <v>378</v>
      </c>
      <c r="B13" s="419"/>
      <c r="C13" s="419"/>
      <c r="D13" s="419"/>
      <c r="E13" s="240">
        <f>SUM(E10:E12)</f>
        <v>0</v>
      </c>
      <c r="F13" s="419"/>
      <c r="G13" s="419"/>
      <c r="H13" s="419"/>
      <c r="I13" s="239">
        <f>SUM(I10:I12)</f>
        <v>0</v>
      </c>
    </row>
    <row r="14" spans="1:20" s="90" customFormat="1" ht="63.75" x14ac:dyDescent="0.2">
      <c r="A14" s="237" t="s">
        <v>392</v>
      </c>
      <c r="B14" s="233" t="s">
        <v>387</v>
      </c>
      <c r="C14" s="233" t="s">
        <v>379</v>
      </c>
      <c r="D14" s="233" t="s">
        <v>380</v>
      </c>
      <c r="E14" s="233" t="s">
        <v>381</v>
      </c>
      <c r="F14" s="233" t="s">
        <v>388</v>
      </c>
      <c r="G14" s="233" t="s">
        <v>379</v>
      </c>
      <c r="H14" s="233" t="s">
        <v>380</v>
      </c>
      <c r="I14" s="233" t="s">
        <v>381</v>
      </c>
    </row>
    <row r="15" spans="1:20" s="90" customFormat="1" ht="15.75" x14ac:dyDescent="0.2">
      <c r="A15" s="178"/>
      <c r="B15" s="255"/>
      <c r="C15" s="255"/>
      <c r="D15" s="255"/>
      <c r="E15" s="255"/>
      <c r="F15" s="227"/>
      <c r="G15" s="227"/>
      <c r="H15" s="227"/>
      <c r="I15" s="227"/>
    </row>
    <row r="16" spans="1:20" s="90" customFormat="1" ht="15.75" x14ac:dyDescent="0.2">
      <c r="A16" s="178"/>
      <c r="B16" s="255"/>
      <c r="C16" s="255"/>
      <c r="D16" s="255"/>
      <c r="E16" s="255"/>
      <c r="F16" s="227"/>
      <c r="G16" s="227"/>
      <c r="H16" s="227"/>
      <c r="I16" s="227"/>
    </row>
    <row r="17" spans="1:9" s="90" customFormat="1" ht="15.75" x14ac:dyDescent="0.2">
      <c r="A17" s="178"/>
      <c r="B17" s="255"/>
      <c r="C17" s="255"/>
      <c r="D17" s="255"/>
      <c r="E17" s="255"/>
      <c r="F17" s="227"/>
      <c r="G17" s="227"/>
      <c r="H17" s="227"/>
      <c r="I17" s="227"/>
    </row>
    <row r="18" spans="1:9" s="236" customFormat="1" ht="13.5" x14ac:dyDescent="0.2">
      <c r="A18" s="238" t="s">
        <v>382</v>
      </c>
      <c r="B18" s="418"/>
      <c r="C18" s="418"/>
      <c r="D18" s="418"/>
      <c r="E18" s="239">
        <f>SUM(E15:E17)</f>
        <v>0</v>
      </c>
      <c r="F18" s="419"/>
      <c r="G18" s="419"/>
      <c r="H18" s="419"/>
      <c r="I18" s="239">
        <f>SUM(I15:I17)</f>
        <v>0</v>
      </c>
    </row>
    <row r="19" spans="1:9" s="236" customFormat="1" ht="25.5" x14ac:dyDescent="0.2">
      <c r="A19" s="235" t="s">
        <v>393</v>
      </c>
      <c r="B19" s="420"/>
      <c r="C19" s="420"/>
      <c r="D19" s="420"/>
      <c r="E19" s="240">
        <f>E20+E21</f>
        <v>0</v>
      </c>
      <c r="F19" s="421"/>
      <c r="G19" s="421"/>
      <c r="H19" s="421"/>
      <c r="I19" s="240">
        <f>I20+I21</f>
        <v>0</v>
      </c>
    </row>
    <row r="20" spans="1:9" s="90" customFormat="1" ht="25.5" x14ac:dyDescent="0.2">
      <c r="A20" s="234" t="s">
        <v>383</v>
      </c>
      <c r="B20" s="422"/>
      <c r="C20" s="422"/>
      <c r="D20" s="422"/>
      <c r="E20" s="256"/>
      <c r="F20" s="423"/>
      <c r="G20" s="423"/>
      <c r="H20" s="423"/>
      <c r="I20" s="241"/>
    </row>
    <row r="21" spans="1:9" s="90" customFormat="1" ht="25.5" x14ac:dyDescent="0.2">
      <c r="A21" s="234" t="s">
        <v>384</v>
      </c>
      <c r="B21" s="422"/>
      <c r="C21" s="422"/>
      <c r="D21" s="422"/>
      <c r="E21" s="256"/>
      <c r="F21" s="423"/>
      <c r="G21" s="423"/>
      <c r="H21" s="423"/>
      <c r="I21" s="241"/>
    </row>
    <row r="22" spans="1:9" s="236" customFormat="1" ht="25.5" x14ac:dyDescent="0.2">
      <c r="A22" s="235" t="s">
        <v>394</v>
      </c>
      <c r="B22" s="415"/>
      <c r="C22" s="415"/>
      <c r="D22" s="415"/>
      <c r="E22" s="240">
        <f>E3-E19</f>
        <v>0</v>
      </c>
      <c r="F22" s="415"/>
      <c r="G22" s="415"/>
      <c r="H22" s="415"/>
      <c r="I22" s="240">
        <f>I3-I19</f>
        <v>0</v>
      </c>
    </row>
  </sheetData>
  <mergeCells count="35">
    <mergeCell ref="B22:D22"/>
    <mergeCell ref="F22:H22"/>
    <mergeCell ref="B19:D19"/>
    <mergeCell ref="F19:H19"/>
    <mergeCell ref="B20:D20"/>
    <mergeCell ref="F20:H20"/>
    <mergeCell ref="B21:D21"/>
    <mergeCell ref="F21:H21"/>
    <mergeCell ref="B18:D18"/>
    <mergeCell ref="F18:H18"/>
    <mergeCell ref="B13:D13"/>
    <mergeCell ref="F13:H13"/>
    <mergeCell ref="G7:H7"/>
    <mergeCell ref="G10:H10"/>
    <mergeCell ref="G11:H11"/>
    <mergeCell ref="G12:H12"/>
    <mergeCell ref="G9:H9"/>
    <mergeCell ref="B8:D8"/>
    <mergeCell ref="F8:H8"/>
    <mergeCell ref="C7:D7"/>
    <mergeCell ref="C10:D10"/>
    <mergeCell ref="C11:D11"/>
    <mergeCell ref="C12:D12"/>
    <mergeCell ref="C9:D9"/>
    <mergeCell ref="A1:I1"/>
    <mergeCell ref="C4:D4"/>
    <mergeCell ref="C5:D5"/>
    <mergeCell ref="C6:D6"/>
    <mergeCell ref="B2:E2"/>
    <mergeCell ref="F2:I2"/>
    <mergeCell ref="B3:D3"/>
    <mergeCell ref="F3:H3"/>
    <mergeCell ref="G4:H4"/>
    <mergeCell ref="G5:H5"/>
    <mergeCell ref="G6:H6"/>
  </mergeCells>
  <conditionalFormatting sqref="B5:C5 B6:B7">
    <cfRule type="expression" dxfId="112" priority="106">
      <formula>$T$1=1</formula>
    </cfRule>
  </conditionalFormatting>
  <conditionalFormatting sqref="B5:C5 B6:B7">
    <cfRule type="expression" dxfId="111" priority="105">
      <formula>$T$2=0</formula>
    </cfRule>
  </conditionalFormatting>
  <conditionalFormatting sqref="B10:B12">
    <cfRule type="expression" dxfId="110" priority="104">
      <formula>$T$1=1</formula>
    </cfRule>
  </conditionalFormatting>
  <conditionalFormatting sqref="B10:B12">
    <cfRule type="expression" dxfId="109" priority="103">
      <formula>$T$2=0</formula>
    </cfRule>
  </conditionalFormatting>
  <conditionalFormatting sqref="B15:D17">
    <cfRule type="expression" dxfId="108" priority="102">
      <formula>$T$1=1</formula>
    </cfRule>
  </conditionalFormatting>
  <conditionalFormatting sqref="B15:D17">
    <cfRule type="expression" dxfId="107" priority="101">
      <formula>$T$2=0</formula>
    </cfRule>
  </conditionalFormatting>
  <conditionalFormatting sqref="F5:F7">
    <cfRule type="expression" dxfId="106" priority="100">
      <formula>$T$1=1</formula>
    </cfRule>
  </conditionalFormatting>
  <conditionalFormatting sqref="F5:F7">
    <cfRule type="expression" dxfId="105" priority="99">
      <formula>$T$2=0</formula>
    </cfRule>
  </conditionalFormatting>
  <conditionalFormatting sqref="F10:F12">
    <cfRule type="expression" dxfId="104" priority="98">
      <formula>$T$1=1</formula>
    </cfRule>
  </conditionalFormatting>
  <conditionalFormatting sqref="F10:F12">
    <cfRule type="expression" dxfId="103" priority="97">
      <formula>$T$2=0</formula>
    </cfRule>
  </conditionalFormatting>
  <conditionalFormatting sqref="F15:F17">
    <cfRule type="expression" dxfId="102" priority="96">
      <formula>$T$1=1</formula>
    </cfRule>
  </conditionalFormatting>
  <conditionalFormatting sqref="F15:F17">
    <cfRule type="expression" dxfId="101" priority="95">
      <formula>$T$2=0</formula>
    </cfRule>
  </conditionalFormatting>
  <conditionalFormatting sqref="E15:E17">
    <cfRule type="expression" dxfId="100" priority="94">
      <formula>$T$1=1</formula>
    </cfRule>
  </conditionalFormatting>
  <conditionalFormatting sqref="E15:E17">
    <cfRule type="expression" dxfId="99" priority="93">
      <formula>$T$2=0</formula>
    </cfRule>
  </conditionalFormatting>
  <conditionalFormatting sqref="I15:I17">
    <cfRule type="expression" dxfId="98" priority="92">
      <formula>$T$1=1</formula>
    </cfRule>
  </conditionalFormatting>
  <conditionalFormatting sqref="I15:I17">
    <cfRule type="expression" dxfId="97" priority="91">
      <formula>$T$2=0</formula>
    </cfRule>
  </conditionalFormatting>
  <conditionalFormatting sqref="E5">
    <cfRule type="expression" dxfId="96" priority="80">
      <formula>$T$1=1</formula>
    </cfRule>
  </conditionalFormatting>
  <conditionalFormatting sqref="E5">
    <cfRule type="expression" dxfId="95" priority="79">
      <formula>$T$2=0</formula>
    </cfRule>
  </conditionalFormatting>
  <conditionalFormatting sqref="E10">
    <cfRule type="expression" dxfId="94" priority="86">
      <formula>$T$1=1</formula>
    </cfRule>
  </conditionalFormatting>
  <conditionalFormatting sqref="E10">
    <cfRule type="expression" dxfId="93" priority="85">
      <formula>$T$2=0</formula>
    </cfRule>
  </conditionalFormatting>
  <conditionalFormatting sqref="E11">
    <cfRule type="expression" dxfId="92" priority="84">
      <formula>$T$1=1</formula>
    </cfRule>
  </conditionalFormatting>
  <conditionalFormatting sqref="E11">
    <cfRule type="expression" dxfId="91" priority="83">
      <formula>$T$2=0</formula>
    </cfRule>
  </conditionalFormatting>
  <conditionalFormatting sqref="E12">
    <cfRule type="expression" dxfId="90" priority="82">
      <formula>$T$1=1</formula>
    </cfRule>
  </conditionalFormatting>
  <conditionalFormatting sqref="E12">
    <cfRule type="expression" dxfId="89" priority="81">
      <formula>$T$2=0</formula>
    </cfRule>
  </conditionalFormatting>
  <conditionalFormatting sqref="E6">
    <cfRule type="expression" dxfId="88" priority="78">
      <formula>$T$1=1</formula>
    </cfRule>
  </conditionalFormatting>
  <conditionalFormatting sqref="E6">
    <cfRule type="expression" dxfId="87" priority="77">
      <formula>$T$2=0</formula>
    </cfRule>
  </conditionalFormatting>
  <conditionalFormatting sqref="E7">
    <cfRule type="expression" dxfId="86" priority="76">
      <formula>$T$1=1</formula>
    </cfRule>
  </conditionalFormatting>
  <conditionalFormatting sqref="E7">
    <cfRule type="expression" dxfId="85" priority="75">
      <formula>$T$2=0</formula>
    </cfRule>
  </conditionalFormatting>
  <conditionalFormatting sqref="I5">
    <cfRule type="expression" dxfId="84" priority="74">
      <formula>$T$1=1</formula>
    </cfRule>
  </conditionalFormatting>
  <conditionalFormatting sqref="I5">
    <cfRule type="expression" dxfId="83" priority="73">
      <formula>$T$2=0</formula>
    </cfRule>
  </conditionalFormatting>
  <conditionalFormatting sqref="I6">
    <cfRule type="expression" dxfId="82" priority="72">
      <formula>$T$1=1</formula>
    </cfRule>
  </conditionalFormatting>
  <conditionalFormatting sqref="I6">
    <cfRule type="expression" dxfId="81" priority="71">
      <formula>$T$2=0</formula>
    </cfRule>
  </conditionalFormatting>
  <conditionalFormatting sqref="I7">
    <cfRule type="expression" dxfId="80" priority="70">
      <formula>$T$1=1</formula>
    </cfRule>
  </conditionalFormatting>
  <conditionalFormatting sqref="I7">
    <cfRule type="expression" dxfId="79" priority="69">
      <formula>$T$2=0</formula>
    </cfRule>
  </conditionalFormatting>
  <conditionalFormatting sqref="I10">
    <cfRule type="expression" dxfId="78" priority="68">
      <formula>$T$1=1</formula>
    </cfRule>
  </conditionalFormatting>
  <conditionalFormatting sqref="I10">
    <cfRule type="expression" dxfId="77" priority="67">
      <formula>$T$2=0</formula>
    </cfRule>
  </conditionalFormatting>
  <conditionalFormatting sqref="I11">
    <cfRule type="expression" dxfId="76" priority="66">
      <formula>$T$1=1</formula>
    </cfRule>
  </conditionalFormatting>
  <conditionalFormatting sqref="I11">
    <cfRule type="expression" dxfId="75" priority="65">
      <formula>$T$2=0</formula>
    </cfRule>
  </conditionalFormatting>
  <conditionalFormatting sqref="I12">
    <cfRule type="expression" dxfId="74" priority="64">
      <formula>$T$1=1</formula>
    </cfRule>
  </conditionalFormatting>
  <conditionalFormatting sqref="I12">
    <cfRule type="expression" dxfId="73" priority="63">
      <formula>$T$2=0</formula>
    </cfRule>
  </conditionalFormatting>
  <conditionalFormatting sqref="E20">
    <cfRule type="expression" dxfId="72" priority="62">
      <formula>$T$1=1</formula>
    </cfRule>
  </conditionalFormatting>
  <conditionalFormatting sqref="E20">
    <cfRule type="expression" dxfId="71" priority="61">
      <formula>$T$2=0</formula>
    </cfRule>
  </conditionalFormatting>
  <conditionalFormatting sqref="E21">
    <cfRule type="expression" dxfId="70" priority="60">
      <formula>$T$1=1</formula>
    </cfRule>
  </conditionalFormatting>
  <conditionalFormatting sqref="E21">
    <cfRule type="expression" dxfId="69" priority="59">
      <formula>$T$2=0</formula>
    </cfRule>
  </conditionalFormatting>
  <conditionalFormatting sqref="I20">
    <cfRule type="expression" dxfId="68" priority="58">
      <formula>$T$1=1</formula>
    </cfRule>
  </conditionalFormatting>
  <conditionalFormatting sqref="I20">
    <cfRule type="expression" dxfId="67" priority="57">
      <formula>$T$2=0</formula>
    </cfRule>
  </conditionalFormatting>
  <conditionalFormatting sqref="I21">
    <cfRule type="expression" dxfId="66" priority="54">
      <formula>$T$1=1</formula>
    </cfRule>
  </conditionalFormatting>
  <conditionalFormatting sqref="I21">
    <cfRule type="expression" dxfId="65" priority="53">
      <formula>$T$2=0</formula>
    </cfRule>
  </conditionalFormatting>
  <conditionalFormatting sqref="A5">
    <cfRule type="expression" dxfId="64" priority="51">
      <formula>$T$2=0</formula>
    </cfRule>
    <cfRule type="expression" dxfId="63" priority="52">
      <formula>$T$1=1</formula>
    </cfRule>
  </conditionalFormatting>
  <conditionalFormatting sqref="A6">
    <cfRule type="expression" dxfId="62" priority="45">
      <formula>$T$2=0</formula>
    </cfRule>
    <cfRule type="expression" dxfId="61" priority="46">
      <formula>$T$1=1</formula>
    </cfRule>
  </conditionalFormatting>
  <conditionalFormatting sqref="A7">
    <cfRule type="expression" dxfId="60" priority="43">
      <formula>$T$2=0</formula>
    </cfRule>
    <cfRule type="expression" dxfId="59" priority="44">
      <formula>$T$1=1</formula>
    </cfRule>
  </conditionalFormatting>
  <conditionalFormatting sqref="A10">
    <cfRule type="expression" dxfId="58" priority="41">
      <formula>$T$2=0</formula>
    </cfRule>
    <cfRule type="expression" dxfId="57" priority="42">
      <formula>$T$1=1</formula>
    </cfRule>
  </conditionalFormatting>
  <conditionalFormatting sqref="A11">
    <cfRule type="expression" dxfId="56" priority="39">
      <formula>$T$2=0</formula>
    </cfRule>
    <cfRule type="expression" dxfId="55" priority="40">
      <formula>$T$1=1</formula>
    </cfRule>
  </conditionalFormatting>
  <conditionalFormatting sqref="A12">
    <cfRule type="expression" dxfId="54" priority="37">
      <formula>$T$2=0</formula>
    </cfRule>
    <cfRule type="expression" dxfId="53" priority="38">
      <formula>$T$1=1</formula>
    </cfRule>
  </conditionalFormatting>
  <conditionalFormatting sqref="A15">
    <cfRule type="expression" dxfId="52" priority="35">
      <formula>$T$2=0</formula>
    </cfRule>
    <cfRule type="expression" dxfId="51" priority="36">
      <formula>$T$1=1</formula>
    </cfRule>
  </conditionalFormatting>
  <conditionalFormatting sqref="A16">
    <cfRule type="expression" dxfId="50" priority="33">
      <formula>$T$2=0</formula>
    </cfRule>
    <cfRule type="expression" dxfId="49" priority="34">
      <formula>$T$1=1</formula>
    </cfRule>
  </conditionalFormatting>
  <conditionalFormatting sqref="A17">
    <cfRule type="expression" dxfId="48" priority="31">
      <formula>$T$2=0</formula>
    </cfRule>
    <cfRule type="expression" dxfId="47" priority="32">
      <formula>$T$1=1</formula>
    </cfRule>
  </conditionalFormatting>
  <conditionalFormatting sqref="D15:D17">
    <cfRule type="expression" dxfId="46" priority="30">
      <formula>$T$1=1</formula>
    </cfRule>
  </conditionalFormatting>
  <conditionalFormatting sqref="D15:D17">
    <cfRule type="expression" dxfId="45" priority="29">
      <formula>$T$2=0</formula>
    </cfRule>
  </conditionalFormatting>
  <conditionalFormatting sqref="G5">
    <cfRule type="expression" dxfId="44" priority="28">
      <formula>$T$1=1</formula>
    </cfRule>
  </conditionalFormatting>
  <conditionalFormatting sqref="G5">
    <cfRule type="expression" dxfId="43" priority="27">
      <formula>$T$2=0</formula>
    </cfRule>
  </conditionalFormatting>
  <conditionalFormatting sqref="G15:G17">
    <cfRule type="expression" dxfId="42" priority="24">
      <formula>$T$1=1</formula>
    </cfRule>
  </conditionalFormatting>
  <conditionalFormatting sqref="G15:G17">
    <cfRule type="expression" dxfId="41" priority="23">
      <formula>$T$2=0</formula>
    </cfRule>
  </conditionalFormatting>
  <conditionalFormatting sqref="H15:H17">
    <cfRule type="expression" dxfId="40" priority="22">
      <formula>$T$1=1</formula>
    </cfRule>
  </conditionalFormatting>
  <conditionalFormatting sqref="H15:H17">
    <cfRule type="expression" dxfId="39" priority="21">
      <formula>$T$2=0</formula>
    </cfRule>
  </conditionalFormatting>
  <conditionalFormatting sqref="C6">
    <cfRule type="expression" dxfId="38" priority="20">
      <formula>$T$1=1</formula>
    </cfRule>
  </conditionalFormatting>
  <conditionalFormatting sqref="C6">
    <cfRule type="expression" dxfId="37" priority="19">
      <formula>$T$2=0</formula>
    </cfRule>
  </conditionalFormatting>
  <conditionalFormatting sqref="C7">
    <cfRule type="expression" dxfId="36" priority="18">
      <formula>$T$1=1</formula>
    </cfRule>
  </conditionalFormatting>
  <conditionalFormatting sqref="C7">
    <cfRule type="expression" dxfId="35" priority="17">
      <formula>$T$2=0</formula>
    </cfRule>
  </conditionalFormatting>
  <conditionalFormatting sqref="C10">
    <cfRule type="expression" dxfId="34" priority="16">
      <formula>$T$1=1</formula>
    </cfRule>
  </conditionalFormatting>
  <conditionalFormatting sqref="C10">
    <cfRule type="expression" dxfId="33" priority="15">
      <formula>$T$2=0</formula>
    </cfRule>
  </conditionalFormatting>
  <conditionalFormatting sqref="C11">
    <cfRule type="expression" dxfId="32" priority="14">
      <formula>$T$1=1</formula>
    </cfRule>
  </conditionalFormatting>
  <conditionalFormatting sqref="C11">
    <cfRule type="expression" dxfId="31" priority="13">
      <formula>$T$2=0</formula>
    </cfRule>
  </conditionalFormatting>
  <conditionalFormatting sqref="C12">
    <cfRule type="expression" dxfId="30" priority="12">
      <formula>$T$1=1</formula>
    </cfRule>
  </conditionalFormatting>
  <conditionalFormatting sqref="C12">
    <cfRule type="expression" dxfId="29" priority="11">
      <formula>$T$2=0</formula>
    </cfRule>
  </conditionalFormatting>
  <conditionalFormatting sqref="G6">
    <cfRule type="expression" dxfId="28" priority="10">
      <formula>$T$1=1</formula>
    </cfRule>
  </conditionalFormatting>
  <conditionalFormatting sqref="G6">
    <cfRule type="expression" dxfId="27" priority="9">
      <formula>$T$2=0</formula>
    </cfRule>
  </conditionalFormatting>
  <conditionalFormatting sqref="G7">
    <cfRule type="expression" dxfId="26" priority="8">
      <formula>$T$1=1</formula>
    </cfRule>
  </conditionalFormatting>
  <conditionalFormatting sqref="G7">
    <cfRule type="expression" dxfId="25" priority="7">
      <formula>$T$2=0</formula>
    </cfRule>
  </conditionalFormatting>
  <conditionalFormatting sqref="G10">
    <cfRule type="expression" dxfId="24" priority="6">
      <formula>$T$1=1</formula>
    </cfRule>
  </conditionalFormatting>
  <conditionalFormatting sqref="G10">
    <cfRule type="expression" dxfId="23" priority="5">
      <formula>$T$2=0</formula>
    </cfRule>
  </conditionalFormatting>
  <conditionalFormatting sqref="G11">
    <cfRule type="expression" dxfId="22" priority="4">
      <formula>$T$1=1</formula>
    </cfRule>
  </conditionalFormatting>
  <conditionalFormatting sqref="G11">
    <cfRule type="expression" dxfId="21" priority="3">
      <formula>$T$2=0</formula>
    </cfRule>
  </conditionalFormatting>
  <conditionalFormatting sqref="G12">
    <cfRule type="expression" dxfId="20" priority="2">
      <formula>$T$1=1</formula>
    </cfRule>
  </conditionalFormatting>
  <conditionalFormatting sqref="G12">
    <cfRule type="expression" dxfId="19" priority="1">
      <formula>$T$2=0</formula>
    </cfRule>
  </conditionalFormatting>
  <dataValidations count="1">
    <dataValidation type="whole" allowBlank="1" showErrorMessage="1" errorTitle="KĻŪDA" error="Tikai veseli skaitļi robežās no 0 līdz 10000000" sqref="I20:I21 E20:E21 B5:C7 B15:I17 B10:C12 E5:G7 I5:I7 I10:I12 E10:G12">
      <formula1>0</formula1>
      <formula2>10000000</formula2>
    </dataValidation>
  </dataValidations>
  <pageMargins left="0.39370078740157483" right="0.39370078740157483" top="0.78740157480314965" bottom="0.59055118110236227" header="0.31496062992125984" footer="0.31496062992125984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12"/>
  <sheetViews>
    <sheetView view="pageBreakPreview" zoomScaleNormal="90" zoomScaleSheetLayoutView="100" workbookViewId="0">
      <selection activeCell="A5" sqref="A5:B5"/>
    </sheetView>
  </sheetViews>
  <sheetFormatPr defaultRowHeight="15.75" x14ac:dyDescent="0.25"/>
  <cols>
    <col min="1" max="1" width="6.140625" style="17" customWidth="1"/>
    <col min="2" max="2" width="32.42578125" style="17" customWidth="1"/>
    <col min="3" max="3" width="17" style="17" customWidth="1"/>
    <col min="4" max="5" width="14" style="17" customWidth="1"/>
    <col min="6" max="6" width="17" style="17" customWidth="1"/>
    <col min="7" max="9" width="14" style="17" customWidth="1"/>
    <col min="10" max="10" width="14.42578125" style="17" customWidth="1"/>
    <col min="11" max="11" width="7.42578125" style="17" customWidth="1"/>
    <col min="12" max="12" width="9.7109375" style="17" customWidth="1"/>
    <col min="13" max="13" width="10.85546875" style="17" customWidth="1"/>
    <col min="14" max="14" width="14.42578125" style="17" customWidth="1"/>
    <col min="15" max="16384" width="9.140625" style="17"/>
  </cols>
  <sheetData>
    <row r="1" spans="1:15" x14ac:dyDescent="0.25">
      <c r="A1" s="424" t="s">
        <v>471</v>
      </c>
      <c r="B1" s="425"/>
      <c r="C1" s="425"/>
      <c r="D1" s="425"/>
      <c r="E1" s="425"/>
      <c r="F1" s="425"/>
      <c r="G1" s="425"/>
      <c r="H1" s="425"/>
      <c r="I1" s="425"/>
      <c r="J1" s="16"/>
      <c r="K1" s="62">
        <f>SATURS!$D$5</f>
        <v>1</v>
      </c>
      <c r="L1" s="49"/>
      <c r="M1" s="49"/>
    </row>
    <row r="2" spans="1:15" ht="39" customHeight="1" x14ac:dyDescent="0.25">
      <c r="A2" s="426" t="s">
        <v>117</v>
      </c>
      <c r="B2" s="426"/>
      <c r="C2" s="426" t="s">
        <v>372</v>
      </c>
      <c r="D2" s="426"/>
      <c r="E2" s="426" t="s">
        <v>435</v>
      </c>
      <c r="F2" s="426"/>
      <c r="G2" s="426" t="s">
        <v>373</v>
      </c>
      <c r="H2" s="426"/>
      <c r="I2" s="426"/>
      <c r="J2" s="56"/>
      <c r="K2" s="16"/>
      <c r="L2" s="44"/>
      <c r="M2" s="44"/>
    </row>
    <row r="3" spans="1:15" x14ac:dyDescent="0.25">
      <c r="A3" s="426" t="s">
        <v>370</v>
      </c>
      <c r="B3" s="426"/>
      <c r="C3" s="426" t="s">
        <v>371</v>
      </c>
      <c r="D3" s="426"/>
      <c r="E3" s="426" t="s">
        <v>86</v>
      </c>
      <c r="F3" s="426"/>
      <c r="G3" s="426" t="s">
        <v>369</v>
      </c>
      <c r="H3" s="426"/>
      <c r="I3" s="426"/>
      <c r="J3" s="56"/>
      <c r="K3" s="16"/>
      <c r="L3" s="44"/>
      <c r="M3" s="44"/>
    </row>
    <row r="4" spans="1:15" x14ac:dyDescent="0.25">
      <c r="A4" s="426">
        <v>1</v>
      </c>
      <c r="B4" s="426"/>
      <c r="C4" s="426">
        <v>2</v>
      </c>
      <c r="D4" s="426"/>
      <c r="E4" s="426">
        <v>3</v>
      </c>
      <c r="F4" s="426"/>
      <c r="G4" s="426">
        <v>4</v>
      </c>
      <c r="H4" s="426"/>
      <c r="I4" s="426"/>
      <c r="J4" s="56"/>
      <c r="K4" s="16"/>
      <c r="L4" s="44"/>
      <c r="M4" s="44"/>
    </row>
    <row r="5" spans="1:15" ht="15.75" customHeight="1" x14ac:dyDescent="0.25">
      <c r="A5" s="427"/>
      <c r="B5" s="427"/>
      <c r="C5" s="428">
        <f>A5/3.5</f>
        <v>0</v>
      </c>
      <c r="D5" s="428"/>
      <c r="E5" s="429">
        <f>'5'!H5</f>
        <v>0</v>
      </c>
      <c r="F5" s="429"/>
      <c r="G5" s="430">
        <f>IF(C5=0,0,E5/C5)</f>
        <v>0</v>
      </c>
      <c r="H5" s="430"/>
      <c r="I5" s="430"/>
      <c r="J5" s="16"/>
      <c r="K5" s="16"/>
      <c r="L5" s="39"/>
    </row>
    <row r="6" spans="1:15" s="83" customFormat="1" ht="69.75" customHeight="1" x14ac:dyDescent="0.25">
      <c r="A6" s="395" t="s">
        <v>436</v>
      </c>
      <c r="B6" s="395"/>
      <c r="C6" s="395"/>
      <c r="D6" s="395"/>
      <c r="E6" s="395"/>
      <c r="F6" s="395"/>
      <c r="G6" s="395"/>
      <c r="H6" s="395"/>
      <c r="I6" s="395"/>
      <c r="J6" s="84"/>
      <c r="K6" s="88"/>
      <c r="L6" s="101"/>
      <c r="M6" s="102"/>
      <c r="N6" s="103"/>
      <c r="O6" s="104"/>
    </row>
    <row r="7" spans="1:15" ht="15.75" customHeight="1" x14ac:dyDescent="0.25"/>
    <row r="9" spans="1:15" x14ac:dyDescent="0.25">
      <c r="B9" s="21"/>
      <c r="C9" s="21"/>
      <c r="D9" s="21"/>
      <c r="E9" s="21"/>
      <c r="F9" s="65"/>
      <c r="G9" s="21"/>
      <c r="H9" s="21"/>
      <c r="I9" s="21"/>
      <c r="J9" s="21"/>
      <c r="K9" s="21"/>
      <c r="L9" s="21"/>
      <c r="M9" s="65"/>
      <c r="N9" s="21"/>
    </row>
    <row r="10" spans="1:15" x14ac:dyDescent="0.25">
      <c r="A10" s="62"/>
      <c r="F10" s="243"/>
      <c r="M10" s="243"/>
    </row>
    <row r="11" spans="1:15" x14ac:dyDescent="0.25">
      <c r="A11" s="62"/>
      <c r="F11" s="243"/>
      <c r="M11" s="243"/>
    </row>
    <row r="12" spans="1:15" x14ac:dyDescent="0.25">
      <c r="A12" s="62"/>
      <c r="F12" s="243"/>
      <c r="M12" s="243"/>
    </row>
  </sheetData>
  <mergeCells count="18">
    <mergeCell ref="A6:I6"/>
    <mergeCell ref="A3:B3"/>
    <mergeCell ref="C3:D3"/>
    <mergeCell ref="E3:F3"/>
    <mergeCell ref="G3:I3"/>
    <mergeCell ref="A5:B5"/>
    <mergeCell ref="C5:D5"/>
    <mergeCell ref="E5:F5"/>
    <mergeCell ref="G5:I5"/>
    <mergeCell ref="A4:B4"/>
    <mergeCell ref="C4:D4"/>
    <mergeCell ref="E4:F4"/>
    <mergeCell ref="G4:I4"/>
    <mergeCell ref="A1:I1"/>
    <mergeCell ref="A2:B2"/>
    <mergeCell ref="C2:D2"/>
    <mergeCell ref="E2:F2"/>
    <mergeCell ref="G2:I2"/>
  </mergeCells>
  <conditionalFormatting sqref="A5:B5">
    <cfRule type="expression" dxfId="18" priority="6">
      <formula>$K$1=0</formula>
    </cfRule>
  </conditionalFormatting>
  <dataValidations count="1">
    <dataValidation type="decimal" allowBlank="1" showErrorMessage="1" errorTitle="KĻŪDA" error="Ievadiet veselu skaitli robežās no 0 līdz 1000000" sqref="A5:B5">
      <formula1>0</formula1>
      <formula2>1000000</formula2>
    </dataValidation>
  </dataValidations>
  <printOptions horizontalCentered="1"/>
  <pageMargins left="0.59055118110236227" right="0.59055118110236227" top="0.78740157480314965" bottom="0.78740157480314965" header="0.39370078740157483" footer="0.39370078740157483"/>
  <pageSetup paperSize="9" scale="93" orientation="landscape" r:id="rId1"/>
  <headerFooter>
    <evenFooter>&amp;C&amp;"Times New Roman,Regular"&amp;12 14</evenFooter>
    <firstFooter>&amp;C&amp;"Times New Roman,Regular"&amp;12 13</first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SATURS</vt:lpstr>
      <vt:lpstr>Titullapa</vt:lpstr>
      <vt:lpstr>1</vt:lpstr>
      <vt:lpstr>2</vt:lpstr>
      <vt:lpstr>3</vt:lpstr>
      <vt:lpstr>4</vt:lpstr>
      <vt:lpstr>5</vt:lpstr>
      <vt:lpstr>6</vt:lpstr>
      <vt:lpstr>7</vt:lpstr>
      <vt:lpstr>8</vt:lpstr>
      <vt:lpstr>Link9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SATURS!Print_Area</vt:lpstr>
      <vt:lpstr>Titullapa!Print_Area</vt:lpstr>
    </vt:vector>
  </TitlesOfParts>
  <Company>virtu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Gints Kārkliņš</dc:creator>
  <cp:lastModifiedBy>GK</cp:lastModifiedBy>
  <cp:lastPrinted>2016-01-13T09:41:45Z</cp:lastPrinted>
  <dcterms:created xsi:type="dcterms:W3CDTF">2013-01-16T13:14:52Z</dcterms:created>
  <dcterms:modified xsi:type="dcterms:W3CDTF">2016-03-09T07:41:35Z</dcterms:modified>
</cp:coreProperties>
</file>